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4"/>
  </bookViews>
  <sheets>
    <sheet name="Los" sheetId="1" r:id="rId1"/>
    <sheet name="Partie" sheetId="2" r:id="rId2"/>
    <sheet name="Prezence" sheetId="3" r:id="rId3"/>
    <sheet name="Hraci" sheetId="4" r:id="rId4"/>
    <sheet name="Vysledky" sheetId="5" r:id="rId5"/>
  </sheets>
  <definedNames/>
  <calcPr fullCalcOnLoad="1"/>
</workbook>
</file>

<file path=xl/sharedStrings.xml><?xml version="1.0" encoding="utf-8"?>
<sst xmlns="http://schemas.openxmlformats.org/spreadsheetml/2006/main" count="440" uniqueCount="440">
  <si>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</si>
  <si>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</si>
  <si>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</si>
  <si>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</si>
  <si>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</si>
  <si>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</si>
  <si>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</si>
  <si>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</si>
  <si>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</si>
  <si>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</si>
  <si>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</si>
  <si>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</si>
  <si>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</si>
  <si>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</si>
  <si>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</si>
  <si>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</si>
  <si>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</si>
  <si>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</si>
  <si>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</si>
  <si>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</si>
  <si>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1.kolo</t>
  </si>
  <si>
    <t>2.kolo</t>
  </si>
  <si>
    <t>3.kolo</t>
  </si>
  <si>
    <t>4.kolo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</si>
  <si>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</si>
  <si>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</si>
  <si>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</si>
  <si>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</si>
  <si>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</si>
  <si>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</si>
  <si>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</si>
  <si>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</si>
  <si>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</si>
  <si>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</si>
  <si>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</si>
  <si>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</si>
  <si>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</si>
  <si>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</si>
  <si>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</si>
  <si>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</si>
  <si>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</si>
  <si>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</si>
  <si>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</si>
  <si>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</si>
  <si>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</si>
  <si>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</si>
  <si>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</si>
  <si>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</si>
  <si>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</si>
  <si>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</si>
  <si>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</si>
  <si>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</si>
  <si>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</si>
  <si>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</si>
  <si>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</si>
  <si>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</si>
  <si>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</si>
  <si>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</si>
  <si>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</si>
  <si>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</si>
  <si>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</si>
  <si>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</si>
  <si>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</si>
  <si>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</si>
  <si>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</si>
  <si>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</si>
  <si>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</si>
  <si>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</si>
  <si>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</si>
  <si>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</si>
  <si>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</si>
  <si>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</si>
  <si>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</si>
  <si>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</si>
  <si>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</si>
  <si>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</si>
  <si>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</si>
  <si>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</si>
  <si>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</si>
  <si>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</si>
  <si>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</si>
  <si>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</si>
  <si>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</si>
  <si>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</si>
  <si>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</si>
  <si>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</si>
  <si>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</si>
  <si>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</si>
  <si>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</si>
  <si>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</si>
  <si>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</si>
  <si>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</si>
  <si>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</si>
  <si>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</si>
  <si>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</si>
  <si>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</si>
  <si>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</si>
  <si>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</si>
  <si>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</si>
  <si>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</si>
  <si>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</si>
  <si>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</si>
  <si>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</si>
  <si>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</si>
  <si>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</si>
  <si>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</si>
  <si>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</si>
  <si>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</si>
  <si>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</si>
  <si>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</si>
  <si>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</si>
  <si>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</si>
  <si>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</si>
  <si>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</si>
  <si>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</si>
  <si>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</si>
  <si>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</si>
  <si>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</si>
  <si>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</si>
  <si>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</si>
  <si>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</si>
  <si>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</si>
  <si>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</si>
  <si>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</si>
  <si>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</si>
  <si>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</si>
  <si>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</si>
  <si>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</si>
  <si>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Kolo</t>
  </si>
  <si>
    <t>Stůl</t>
  </si>
  <si>
    <t>Kolo</t>
  </si>
  <si>
    <t>Stůl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</si>
  <si>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</si>
  <si>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</si>
  <si>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</si>
  <si>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</si>
  <si>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</si>
  <si>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</si>
  <si>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</si>
  <si>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Hráč</t>
  </si>
  <si>
    <t>Označení družstva</t>
  </si>
  <si>
    <t>Číslo hráče</t>
  </si>
  <si>
    <t>Skóre</t>
  </si>
  <si>
    <t>Pořadí</t>
  </si>
  <si>
    <t>Body</t>
  </si>
  <si>
    <t>Podpis</t>
  </si>
  <si>
    <t>1.</t>
  </si>
  <si>
    <t>1.</t>
  </si>
  <si>
    <t>2.</t>
  </si>
  <si>
    <t>2.</t>
  </si>
  <si>
    <t>3.</t>
  </si>
  <si>
    <t>3.</t>
  </si>
  <si>
    <t>4.</t>
  </si>
  <si>
    <t>4.</t>
  </si>
  <si>
    <t>Celkem družstev</t>
  </si>
  <si>
    <t>Los</t>
  </si>
  <si>
    <t>Družstvo</t>
  </si>
  <si>
    <t>1.hráč</t>
  </si>
  <si>
    <t>2.hráč</t>
  </si>
  <si>
    <t>3.hráč</t>
  </si>
  <si>
    <t>4.hráč</t>
  </si>
  <si>
    <t>A</t>
  </si>
  <si>
    <t>Kapsa II</t>
  </si>
  <si>
    <t>David Vostřák</t>
  </si>
  <si>
    <t>Lukáš Vídenský</t>
  </si>
  <si>
    <t>Ivana Courtonová</t>
  </si>
  <si>
    <t>Jan Hrabák</t>
  </si>
  <si>
    <t>B</t>
  </si>
  <si>
    <t>Delikomanti 2004</t>
  </si>
  <si>
    <t>Michal Kollert</t>
  </si>
  <si>
    <t>Martina Píšová</t>
  </si>
  <si>
    <t>Lukáš Polák</t>
  </si>
  <si>
    <t>Martin Svoboda</t>
  </si>
  <si>
    <t>C</t>
  </si>
  <si>
    <t>Kapsa I</t>
  </si>
  <si>
    <t>Ladislav Smejkal</t>
  </si>
  <si>
    <t>Alena Vávrová</t>
  </si>
  <si>
    <t>Martin Steskal</t>
  </si>
  <si>
    <t>Levan Bokeria</t>
  </si>
  <si>
    <t>D</t>
  </si>
  <si>
    <t>Vobludy</t>
  </si>
  <si>
    <t>Stanislav Pavelka</t>
  </si>
  <si>
    <t>Veronika Pavelková</t>
  </si>
  <si>
    <t>Marek Pavelka</t>
  </si>
  <si>
    <t>Johanka Pavelková</t>
  </si>
  <si>
    <t>E</t>
  </si>
  <si>
    <t>Kulíšci</t>
  </si>
  <si>
    <t>Vojta Luhan</t>
  </si>
  <si>
    <t>Miloš Dubský</t>
  </si>
  <si>
    <t>Kateřina Luhanová</t>
  </si>
  <si>
    <t>Michal Kříž</t>
  </si>
  <si>
    <t>F</t>
  </si>
  <si>
    <t>Paluba II</t>
  </si>
  <si>
    <t>Petr Holub</t>
  </si>
  <si>
    <t>Mirek Enžl</t>
  </si>
  <si>
    <t>Martin Plesnivý</t>
  </si>
  <si>
    <t>Honza Jirkovský</t>
  </si>
  <si>
    <t>G</t>
  </si>
  <si>
    <t>SUPO</t>
  </si>
  <si>
    <t>Robert Polák</t>
  </si>
  <si>
    <t>Lucie Poláková</t>
  </si>
  <si>
    <t>Vladimír Suchý</t>
  </si>
  <si>
    <t>Kateřina Suchá</t>
  </si>
  <si>
    <t>H</t>
  </si>
  <si>
    <t>Čajovna 82 vůní Liberec</t>
  </si>
  <si>
    <t>Petr Horčík</t>
  </si>
  <si>
    <t>Alexandr Potěšil</t>
  </si>
  <si>
    <t>Štěpán Meruňka Čejka</t>
  </si>
  <si>
    <t>Matyáš Veselý</t>
  </si>
  <si>
    <t>I</t>
  </si>
  <si>
    <t>Klubíčko</t>
  </si>
  <si>
    <t>Milan Kršík</t>
  </si>
  <si>
    <t>Tereza Šedová</t>
  </si>
  <si>
    <t>Kateřina Hánová</t>
  </si>
  <si>
    <t>Jan Chlebuš</t>
  </si>
  <si>
    <t>J</t>
  </si>
  <si>
    <t>Paluba I</t>
  </si>
  <si>
    <t>Jiří Bauma</t>
  </si>
  <si>
    <t>Věra Beranová</t>
  </si>
  <si>
    <t>Pavel Pogo Prachař</t>
  </si>
  <si>
    <t>Jan Sylvian Šlemenda</t>
  </si>
  <si>
    <t>K</t>
  </si>
  <si>
    <t>Botič</t>
  </si>
  <si>
    <t>Ivana Juřičková</t>
  </si>
  <si>
    <t>Jana Kaiglová</t>
  </si>
  <si>
    <t>Ivan Leontovyč</t>
  </si>
  <si>
    <t>Roman Valina</t>
  </si>
  <si>
    <t>L</t>
  </si>
  <si>
    <t>Trubky</t>
  </si>
  <si>
    <t>Miloš Procházka</t>
  </si>
  <si>
    <t>Daniel Frejek</t>
  </si>
  <si>
    <t>Vítězslav Staufčík</t>
  </si>
  <si>
    <t>Petr Bača</t>
  </si>
  <si>
    <t>M</t>
  </si>
  <si>
    <t>Libstar</t>
  </si>
  <si>
    <t>David Cichák</t>
  </si>
  <si>
    <t>Marek Petrák</t>
  </si>
  <si>
    <t>Věra Trpíková</t>
  </si>
  <si>
    <t>Jitka Kolaříková</t>
  </si>
  <si>
    <t>N</t>
  </si>
  <si>
    <t>KPP Mamutek</t>
  </si>
  <si>
    <t>Mamutek</t>
  </si>
  <si>
    <t>Vláďa Chvátil</t>
  </si>
  <si>
    <t>Rumun</t>
  </si>
  <si>
    <t>Citron</t>
  </si>
  <si>
    <t>O</t>
  </si>
  <si>
    <t>X-4</t>
  </si>
  <si>
    <t>Petr Vyskočil</t>
  </si>
  <si>
    <t>Klárka Vyskočilová</t>
  </si>
  <si>
    <t>Zuzka Maternová</t>
  </si>
  <si>
    <t>Petr Škyřík</t>
  </si>
  <si>
    <t>P</t>
  </si>
  <si>
    <t>Juventus</t>
  </si>
  <si>
    <t>Martin Víta</t>
  </si>
  <si>
    <t>Petr Mišík</t>
  </si>
  <si>
    <t>Michal Jurčík</t>
  </si>
  <si>
    <t>Daniel Kovarik</t>
  </si>
  <si>
    <t>Q</t>
  </si>
  <si>
    <t>Delfín</t>
  </si>
  <si>
    <t>Milan Kozel</t>
  </si>
  <si>
    <t>Pavel Kroupa</t>
  </si>
  <si>
    <t>Viktor Mašíček</t>
  </si>
  <si>
    <t>Pavel Lesenský</t>
  </si>
  <si>
    <t>R</t>
  </si>
  <si>
    <t>Jan Kazda</t>
  </si>
  <si>
    <t>Jana Švejdová</t>
  </si>
  <si>
    <t>Vlamír Brodský</t>
  </si>
  <si>
    <t>Ondřej Pištulka</t>
  </si>
  <si>
    <t>S</t>
  </si>
  <si>
    <t>MaMaDuCh</t>
  </si>
  <si>
    <t>Ivo Malý</t>
  </si>
  <si>
    <t>Jan Matyáš</t>
  </si>
  <si>
    <t>Bohuslav Dušek</t>
  </si>
  <si>
    <t>Markéta Chvostová</t>
  </si>
  <si>
    <t>T</t>
  </si>
  <si>
    <t>Modrá sova</t>
  </si>
  <si>
    <t>Jan Janek Laubendorf</t>
  </si>
  <si>
    <t>Oldřich Olda Červenka</t>
  </si>
  <si>
    <t>Petr T-Hulda Veselý</t>
  </si>
  <si>
    <t>Jiří Coodugh Veselý</t>
  </si>
  <si>
    <t>Tým:</t>
  </si>
  <si>
    <t>Los:</t>
  </si>
  <si>
    <t>O</t>
  </si>
  <si>
    <t>Tým:</t>
  </si>
  <si>
    <t>Los:</t>
  </si>
  <si>
    <t>Q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</si>
  <si>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</si>
  <si>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</si>
  <si>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</si>
  <si>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</si>
  <si>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</si>
  <si>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</si>
  <si>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</si>
  <si>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</si>
  <si>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</si>
  <si>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</si>
  <si>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</si>
  <si>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</si>
  <si>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</si>
  <si>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</si>
  <si>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</si>
  <si>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</si>
  <si>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</si>
  <si>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</si>
  <si>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</si>
  <si>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</si>
  <si>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</si>
  <si>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</si>
  <si>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</si>
  <si>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</si>
  <si>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</si>
  <si>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</si>
  <si>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</si>
  <si>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</si>
  <si>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</si>
  <si>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</si>
  <si>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</si>
  <si>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</si>
  <si>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</si>
  <si>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</si>
  <si>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</si>
  <si>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</si>
  <si>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</si>
  <si>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</si>
  <si>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</si>
  <si>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</si>
  <si>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</si>
  <si>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</si>
  <si>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</si>
  <si>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</si>
  <si>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</si>
  <si>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</si>
  <si>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</si>
  <si>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</si>
  <si>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</si>
  <si>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</si>
  <si>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</si>
  <si>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</si>
  <si>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</si>
  <si>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</si>
  <si>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</si>
  <si>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</si>
  <si>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</si>
  <si>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</si>
  <si>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</si>
  <si>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</si>
  <si>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</si>
  <si>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</si>
  <si>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</si>
  <si>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</si>
  <si>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</si>
  <si>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</si>
  <si>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</si>
  <si>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</si>
  <si>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</si>
  <si>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</si>
  <si>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</si>
  <si>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</si>
  <si>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</si>
  <si>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</si>
  <si>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</si>
  <si>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</si>
  <si>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</si>
  <si>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</si>
  <si>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</si>
  <si>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</si>
  <si>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Tým:</t>
  </si>
  <si>
    <t>Los:</t>
  </si>
  <si>
    <t>Tým:</t>
  </si>
  <si>
    <t>Los:</t>
  </si>
  <si>
    <t>Hráč:</t>
  </si>
  <si>
    <t>Číslo:</t>
  </si>
  <si>
    <t>Hráč:</t>
  </si>
  <si>
    <t>Číslo:</t>
  </si>
  <si>
    <t>Rozpis:</t>
  </si>
  <si>
    <t>Stůl</t>
  </si>
  <si>
    <t>1.hráč</t>
  </si>
  <si>
    <t>2.hráč</t>
  </si>
  <si>
    <t>3.hráč</t>
  </si>
  <si>
    <t>4.hráč</t>
  </si>
  <si>
    <t>Rozpis:</t>
  </si>
  <si>
    <t>Stůl</t>
  </si>
  <si>
    <t>1.hráč</t>
  </si>
  <si>
    <t>2.hráč</t>
  </si>
  <si>
    <t>3.hráč</t>
  </si>
  <si>
    <t>4.hráč</t>
  </si>
  <si>
    <t>1.kolo</t>
  </si>
  <si>
    <t>1.kolo</t>
  </si>
  <si>
    <t>2.kolo</t>
  </si>
  <si>
    <t>2.kolo</t>
  </si>
  <si>
    <t>3.kolo</t>
  </si>
  <si>
    <t>3.kolo</t>
  </si>
  <si>
    <t>4.kolo</t>
  </si>
  <si>
    <t>4.kolo</t>
  </si>
  <si>
    <t>Čtyřpohár 2003</t>
  </si>
  <si>
    <t>Mistrovství republiky čtyřčlenných družstev v deskových hrách</t>
  </si>
  <si>
    <t>1.kolo</t>
  </si>
  <si>
    <t>2.kolo</t>
  </si>
  <si>
    <t>3.kolo</t>
  </si>
  <si>
    <t>4.kolo</t>
  </si>
  <si>
    <t>Celkem</t>
  </si>
  <si>
    <t>Los</t>
  </si>
  <si>
    <t>Tým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</si>
  <si>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</si>
  <si>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</si>
  <si>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</si>
  <si>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</si>
  <si>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</si>
  <si>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</si>
  <si>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</si>
  <si>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</si>
  <si>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</si>
  <si>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Skóre</t>
  </si>
  <si>
    <t>Pořadí</t>
  </si>
  <si>
    <t>Body</t>
  </si>
  <si>
    <t>Pořadí</t>
  </si>
  <si>
    <t>Body</t>
  </si>
  <si>
    <t>A</t>
  </si>
  <si>
    <t>2.-3.</t>
  </si>
  <si>
    <t>B</t>
  </si>
  <si>
    <t>C</t>
  </si>
  <si>
    <t>2.-3.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</si>
  <si>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</si>
  <si>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</si>
  <si>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</si>
  <si>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</si>
  <si>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</si>
  <si>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</si>
  <si>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</si>
  <si>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</si>
  <si>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</si>
  <si>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</si>
  <si>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</si>
  <si>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</si>
  <si>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</si>
  <si>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</si>
  <si>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</si>
  <si>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</si>
  <si>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2.-3.</t>
  </si>
  <si>
    <t>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</si>
</sst>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"/>
    <numFmt numFmtId="165" formatCode="D/M/YYYY"/>
  </numFmts>
  <fonts count="8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0" fillId="2" borderId="5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4" borderId="6" xfId="0" applyFont="1" applyFill="1" applyBorder="1" applyAlignment="1">
      <alignment horizontal="center"/>
    </xf>
    <xf numFmtId="164" fontId="0" fillId="5" borderId="7" xfId="0" applyFont="1" applyFill="1" applyBorder="1" applyAlignment="1">
      <alignment horizontal="center"/>
    </xf>
    <xf numFmtId="164" fontId="0" fillId="5" borderId="5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4" borderId="5" xfId="0" applyFont="1" applyFill="1" applyBorder="1" applyAlignment="1">
      <alignment horizontal="center"/>
    </xf>
    <xf numFmtId="164" fontId="0" fillId="5" borderId="6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4" borderId="2" xfId="0" applyFont="1" applyFill="1" applyBorder="1" applyAlignment="1">
      <alignment horizontal="center"/>
    </xf>
    <xf numFmtId="164" fontId="0" fillId="5" borderId="3" xfId="0" applyFont="1" applyFill="1" applyBorder="1" applyAlignment="1">
      <alignment horizontal="center"/>
    </xf>
    <xf numFmtId="164" fontId="2" fillId="0" borderId="2" xfId="0" applyFont="1" applyBorder="1" applyAlignment="1">
      <alignment horizontal="left"/>
    </xf>
    <xf numFmtId="164" fontId="2" fillId="0" borderId="3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2" fillId="0" borderId="8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vertical="center"/>
    </xf>
    <xf numFmtId="164" fontId="3" fillId="0" borderId="11" xfId="0" applyFont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 wrapText="1"/>
    </xf>
    <xf numFmtId="164" fontId="4" fillId="0" borderId="15" xfId="0" applyFont="1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 vertical="center"/>
    </xf>
    <xf numFmtId="164" fontId="5" fillId="0" borderId="18" xfId="0" applyFont="1" applyBorder="1" applyAlignment="1">
      <alignment horizontal="center"/>
    </xf>
    <xf numFmtId="164" fontId="0" fillId="0" borderId="19" xfId="0" applyFont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1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23" xfId="0" applyFont="1" applyBorder="1" applyAlignment="1">
      <alignment/>
    </xf>
    <xf numFmtId="164" fontId="5" fillId="0" borderId="24" xfId="0" applyFont="1" applyBorder="1" applyAlignment="1">
      <alignment horizontal="center"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27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9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11" xfId="0" applyFont="1" applyBorder="1" applyAlignment="1">
      <alignment horizontal="center" vertical="center"/>
    </xf>
    <xf numFmtId="164" fontId="6" fillId="0" borderId="11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6" fillId="0" borderId="28" xfId="0" applyFont="1" applyBorder="1" applyAlignment="1">
      <alignment horizontal="center" vertical="center"/>
    </xf>
    <xf numFmtId="164" fontId="6" fillId="0" borderId="16" xfId="0" applyFont="1" applyBorder="1" applyAlignment="1">
      <alignment horizontal="center" vertical="center"/>
    </xf>
    <xf numFmtId="164" fontId="6" fillId="0" borderId="17" xfId="0" applyFont="1" applyBorder="1" applyAlignment="1">
      <alignment horizontal="center" vertical="center"/>
    </xf>
    <xf numFmtId="164" fontId="6" fillId="0" borderId="29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6" fillId="0" borderId="23" xfId="0" applyFont="1" applyBorder="1" applyAlignment="1">
      <alignment horizontal="center" vertical="center"/>
    </xf>
    <xf numFmtId="164" fontId="6" fillId="0" borderId="29" xfId="0" applyFont="1" applyFill="1" applyBorder="1" applyAlignment="1">
      <alignment horizontal="center" vertical="center"/>
    </xf>
    <xf numFmtId="164" fontId="6" fillId="0" borderId="20" xfId="0" applyFont="1" applyBorder="1" applyAlignment="1">
      <alignment horizontal="center" vertical="center"/>
    </xf>
    <xf numFmtId="164" fontId="6" fillId="0" borderId="30" xfId="0" applyFont="1" applyBorder="1" applyAlignment="1">
      <alignment horizontal="center" vertical="center"/>
    </xf>
    <xf numFmtId="164" fontId="6" fillId="0" borderId="31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/>
    </xf>
    <xf numFmtId="164" fontId="6" fillId="0" borderId="8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/>
    </xf>
    <xf numFmtId="164" fontId="6" fillId="0" borderId="32" xfId="0" applyFont="1" applyBorder="1" applyAlignment="1">
      <alignment horizontal="center" vertical="center"/>
    </xf>
    <xf numFmtId="164" fontId="6" fillId="0" borderId="33" xfId="0" applyFont="1" applyBorder="1" applyAlignment="1">
      <alignment horizontal="center" vertical="center"/>
    </xf>
    <xf numFmtId="164" fontId="6" fillId="0" borderId="26" xfId="0" applyFont="1" applyBorder="1" applyAlignment="1">
      <alignment horizontal="center" vertical="center"/>
    </xf>
    <xf numFmtId="164" fontId="6" fillId="0" borderId="27" xfId="0" applyFont="1" applyBorder="1" applyAlignment="1">
      <alignment horizontal="center" vertical="center"/>
    </xf>
    <xf numFmtId="164" fontId="7" fillId="0" borderId="34" xfId="0" applyFont="1" applyBorder="1" applyAlignment="1">
      <alignment/>
    </xf>
    <xf numFmtId="164" fontId="6" fillId="0" borderId="35" xfId="0" applyFont="1" applyBorder="1" applyAlignment="1">
      <alignment/>
    </xf>
    <xf numFmtId="164" fontId="7" fillId="0" borderId="35" xfId="0" applyFont="1" applyBorder="1" applyAlignment="1">
      <alignment/>
    </xf>
    <xf numFmtId="164" fontId="6" fillId="0" borderId="36" xfId="0" applyFont="1" applyBorder="1" applyAlignment="1">
      <alignment horizontal="center"/>
    </xf>
    <xf numFmtId="164" fontId="7" fillId="0" borderId="33" xfId="0" applyFont="1" applyBorder="1" applyAlignment="1">
      <alignment/>
    </xf>
    <xf numFmtId="164" fontId="6" fillId="0" borderId="26" xfId="0" applyFont="1" applyBorder="1" applyAlignment="1">
      <alignment/>
    </xf>
    <xf numFmtId="164" fontId="7" fillId="0" borderId="26" xfId="0" applyFont="1" applyBorder="1" applyAlignment="1">
      <alignment/>
    </xf>
    <xf numFmtId="164" fontId="6" fillId="0" borderId="27" xfId="0" applyFont="1" applyBorder="1" applyAlignment="1">
      <alignment horizontal="center"/>
    </xf>
    <xf numFmtId="164" fontId="7" fillId="0" borderId="37" xfId="0" applyFont="1" applyBorder="1" applyAlignment="1">
      <alignment/>
    </xf>
    <xf numFmtId="164" fontId="0" fillId="0" borderId="38" xfId="0" applyFont="1" applyBorder="1" applyAlignment="1">
      <alignment horizontal="center"/>
    </xf>
    <xf numFmtId="164" fontId="0" fillId="0" borderId="38" xfId="0" applyFont="1" applyFill="1" applyBorder="1" applyAlignment="1">
      <alignment horizontal="center"/>
    </xf>
    <xf numFmtId="164" fontId="0" fillId="0" borderId="39" xfId="0" applyFont="1" applyFill="1" applyBorder="1" applyAlignment="1">
      <alignment horizontal="center"/>
    </xf>
    <xf numFmtId="164" fontId="7" fillId="0" borderId="40" xfId="0" applyFont="1" applyBorder="1" applyAlignment="1">
      <alignment/>
    </xf>
    <xf numFmtId="164" fontId="6" fillId="0" borderId="34" xfId="0" applyFont="1" applyBorder="1" applyAlignment="1">
      <alignment horizontal="center"/>
    </xf>
    <xf numFmtId="164" fontId="6" fillId="0" borderId="35" xfId="0" applyFont="1" applyBorder="1" applyAlignment="1">
      <alignment horizontal="center"/>
    </xf>
    <xf numFmtId="164" fontId="3" fillId="0" borderId="35" xfId="0" applyFont="1" applyBorder="1" applyAlignment="1">
      <alignment horizontal="center"/>
    </xf>
    <xf numFmtId="164" fontId="3" fillId="0" borderId="36" xfId="0" applyFont="1" applyBorder="1" applyAlignment="1">
      <alignment horizontal="center"/>
    </xf>
    <xf numFmtId="164" fontId="6" fillId="0" borderId="29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3" fillId="0" borderId="23" xfId="0" applyFont="1" applyBorder="1" applyAlignment="1">
      <alignment horizontal="center"/>
    </xf>
    <xf numFmtId="164" fontId="7" fillId="0" borderId="41" xfId="0" applyFont="1" applyBorder="1" applyAlignment="1">
      <alignment/>
    </xf>
    <xf numFmtId="164" fontId="6" fillId="0" borderId="33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6" fillId="0" borderId="23" xfId="0" applyFont="1" applyBorder="1" applyAlignment="1">
      <alignment horizontal="center"/>
    </xf>
    <xf numFmtId="164" fontId="6" fillId="0" borderId="26" xfId="0" applyFont="1" applyBorder="1" applyAlignment="1">
      <alignment horizontal="center"/>
    </xf>
    <xf numFmtId="164" fontId="3" fillId="0" borderId="27" xfId="0" applyFont="1" applyBorder="1" applyAlignment="1">
      <alignment horizontal="center"/>
    </xf>
    <xf numFmtId="164" fontId="0" fillId="0" borderId="42" xfId="0" applyFont="1" applyBorder="1" applyAlignment="1">
      <alignment/>
    </xf>
    <xf numFmtId="164" fontId="0" fillId="0" borderId="43" xfId="0" applyFont="1" applyBorder="1" applyAlignment="1">
      <alignment/>
    </xf>
    <xf numFmtId="164" fontId="0" fillId="0" borderId="44" xfId="0" applyFont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46" xfId="0" applyFont="1" applyBorder="1" applyAlignment="1">
      <alignment/>
    </xf>
    <xf numFmtId="164" fontId="4" fillId="0" borderId="4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47" xfId="0" applyFont="1" applyBorder="1" applyAlignment="1">
      <alignment/>
    </xf>
    <xf numFmtId="164" fontId="6" fillId="6" borderId="34" xfId="0" applyFont="1" applyFill="1" applyBorder="1" applyAlignment="1">
      <alignment/>
    </xf>
    <xf numFmtId="164" fontId="6" fillId="6" borderId="48" xfId="0" applyFont="1" applyFill="1" applyBorder="1" applyAlignment="1">
      <alignment/>
    </xf>
    <xf numFmtId="164" fontId="6" fillId="6" borderId="35" xfId="0" applyFont="1" applyFill="1" applyBorder="1" applyAlignment="1">
      <alignment/>
    </xf>
    <xf numFmtId="164" fontId="6" fillId="6" borderId="36" xfId="0" applyFont="1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49" xfId="0" applyFont="1" applyBorder="1" applyAlignment="1">
      <alignment/>
    </xf>
    <xf numFmtId="164" fontId="0" fillId="0" borderId="33" xfId="0" applyFont="1" applyBorder="1" applyAlignment="1">
      <alignment/>
    </xf>
    <xf numFmtId="164" fontId="6" fillId="6" borderId="32" xfId="0" applyFont="1" applyFill="1" applyBorder="1" applyAlignment="1">
      <alignment/>
    </xf>
    <xf numFmtId="164" fontId="6" fillId="6" borderId="20" xfId="0" applyFont="1" applyFill="1" applyBorder="1" applyAlignment="1">
      <alignment/>
    </xf>
    <xf numFmtId="164" fontId="3" fillId="6" borderId="34" xfId="0" applyFont="1" applyFill="1" applyBorder="1" applyAlignment="1">
      <alignment/>
    </xf>
    <xf numFmtId="164" fontId="3" fillId="6" borderId="35" xfId="0" applyFont="1" applyFill="1" applyBorder="1" applyAlignment="1">
      <alignment/>
    </xf>
    <xf numFmtId="164" fontId="3" fillId="6" borderId="50" xfId="0" applyFont="1" applyFill="1" applyBorder="1" applyAlignment="1">
      <alignment/>
    </xf>
    <xf numFmtId="164" fontId="0" fillId="0" borderId="51" xfId="0" applyFont="1" applyBorder="1" applyAlignment="1">
      <alignment/>
    </xf>
    <xf numFmtId="164" fontId="6" fillId="6" borderId="50" xfId="0" applyFont="1" applyFill="1" applyBorder="1" applyAlignment="1">
      <alignment/>
    </xf>
    <xf numFmtId="165" fontId="0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49">
      <selection activeCell="R103" sqref="R103"/>
    </sheetView>
  </sheetViews>
  <sheetFormatPr defaultColWidth="9.00390625" defaultRowHeight="12.75"/>
  <cols>
    <col min="1" max="1" width="3.75390625" style="1" customWidth="1"/>
    <col min="2" max="21" width="4.00390625" style="2" customWidth="1"/>
    <col min="22" max="22" width="4.25390625" style="1" customWidth="1"/>
    <col min="23" max="256" width="9.00390625" style="1" customWidth="1"/>
  </cols>
  <sheetData>
    <row r="1" spans="2:21" s="1" customFormat="1" ht="12.75"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1" customFormat="1" ht="12.75"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2.75">
      <c r="A3" s="4"/>
      <c r="B3" s="5">
        <v>13</v>
      </c>
      <c r="C3" s="6" t="s">
        <v>0</v>
      </c>
      <c r="D3" s="7"/>
      <c r="E3" s="7"/>
      <c r="F3" s="8"/>
      <c r="G3" s="3"/>
      <c r="H3" s="6" t="s">
        <v>1</v>
      </c>
      <c r="I3" s="7"/>
      <c r="J3" s="7"/>
      <c r="K3" s="8"/>
      <c r="L3" s="2"/>
      <c r="M3" s="6" t="s">
        <v>2</v>
      </c>
      <c r="N3" s="7"/>
      <c r="O3" s="7"/>
      <c r="P3" s="8"/>
      <c r="Q3" s="2"/>
      <c r="R3" s="6" t="s">
        <v>3</v>
      </c>
      <c r="S3" s="7"/>
      <c r="T3" s="7"/>
      <c r="U3" s="8"/>
    </row>
    <row r="4" spans="1:21" s="1" customFormat="1" ht="12.75">
      <c r="A4" s="4"/>
      <c r="B4" s="9"/>
      <c r="C4" s="10">
        <v>1</v>
      </c>
      <c r="D4" s="11">
        <v>2</v>
      </c>
      <c r="E4" s="11">
        <v>3</v>
      </c>
      <c r="F4" s="12">
        <v>4</v>
      </c>
      <c r="G4" s="3"/>
      <c r="H4" s="10">
        <v>1</v>
      </c>
      <c r="I4" s="11">
        <v>2</v>
      </c>
      <c r="J4" s="11">
        <v>3</v>
      </c>
      <c r="K4" s="12">
        <v>4</v>
      </c>
      <c r="L4" s="2"/>
      <c r="M4" s="10">
        <v>1</v>
      </c>
      <c r="N4" s="11">
        <v>2</v>
      </c>
      <c r="O4" s="11">
        <v>3</v>
      </c>
      <c r="P4" s="12">
        <v>4</v>
      </c>
      <c r="Q4" s="2"/>
      <c r="R4" s="10">
        <v>1</v>
      </c>
      <c r="S4" s="11">
        <v>2</v>
      </c>
      <c r="T4" s="11">
        <v>3</v>
      </c>
      <c r="U4" s="12">
        <v>4</v>
      </c>
    </row>
    <row r="5" spans="1:21" s="1" customFormat="1" ht="12.75">
      <c r="A5" s="4"/>
      <c r="B5" s="13">
        <v>1</v>
      </c>
      <c r="C5" s="14">
        <v>1</v>
      </c>
      <c r="D5" s="15">
        <v>13</v>
      </c>
      <c r="E5" s="16">
        <v>10</v>
      </c>
      <c r="F5" s="17">
        <v>8</v>
      </c>
      <c r="G5" s="2"/>
      <c r="H5" s="18">
        <v>1</v>
      </c>
      <c r="I5" s="19">
        <v>13</v>
      </c>
      <c r="J5" s="15">
        <v>10</v>
      </c>
      <c r="K5" s="20">
        <v>8</v>
      </c>
      <c r="L5" s="2"/>
      <c r="M5" s="21">
        <v>1</v>
      </c>
      <c r="N5" s="22">
        <v>13</v>
      </c>
      <c r="O5" s="19">
        <v>10</v>
      </c>
      <c r="P5" s="23">
        <v>8</v>
      </c>
      <c r="Q5" s="2"/>
      <c r="R5" s="24">
        <v>1</v>
      </c>
      <c r="S5" s="16">
        <v>13</v>
      </c>
      <c r="T5" s="22">
        <v>10</v>
      </c>
      <c r="U5" s="25">
        <v>8</v>
      </c>
    </row>
    <row r="6" spans="1:21" s="1" customFormat="1" ht="12.75">
      <c r="A6" s="4"/>
      <c r="B6" s="13">
        <v>2</v>
      </c>
      <c r="C6" s="14">
        <v>2</v>
      </c>
      <c r="D6" s="15">
        <v>1</v>
      </c>
      <c r="E6" s="16">
        <v>11</v>
      </c>
      <c r="F6" s="17">
        <v>9</v>
      </c>
      <c r="G6" s="2"/>
      <c r="H6" s="18">
        <v>2</v>
      </c>
      <c r="I6" s="19">
        <v>1</v>
      </c>
      <c r="J6" s="15">
        <v>11</v>
      </c>
      <c r="K6" s="20">
        <v>9</v>
      </c>
      <c r="L6" s="2"/>
      <c r="M6" s="21">
        <v>2</v>
      </c>
      <c r="N6" s="22">
        <v>1</v>
      </c>
      <c r="O6" s="19">
        <v>11</v>
      </c>
      <c r="P6" s="23">
        <v>9</v>
      </c>
      <c r="Q6" s="2"/>
      <c r="R6" s="24">
        <v>2</v>
      </c>
      <c r="S6" s="16">
        <v>1</v>
      </c>
      <c r="T6" s="22">
        <v>11</v>
      </c>
      <c r="U6" s="25">
        <v>9</v>
      </c>
    </row>
    <row r="7" spans="1:21" s="1" customFormat="1" ht="12.75">
      <c r="A7" s="4"/>
      <c r="B7" s="13">
        <v>3</v>
      </c>
      <c r="C7" s="14">
        <v>3</v>
      </c>
      <c r="D7" s="15">
        <v>2</v>
      </c>
      <c r="E7" s="16">
        <v>12</v>
      </c>
      <c r="F7" s="17">
        <v>10</v>
      </c>
      <c r="G7" s="2"/>
      <c r="H7" s="18">
        <v>3</v>
      </c>
      <c r="I7" s="19">
        <v>2</v>
      </c>
      <c r="J7" s="15">
        <v>12</v>
      </c>
      <c r="K7" s="20">
        <v>10</v>
      </c>
      <c r="L7" s="2"/>
      <c r="M7" s="21">
        <v>3</v>
      </c>
      <c r="N7" s="22">
        <v>2</v>
      </c>
      <c r="O7" s="19">
        <v>12</v>
      </c>
      <c r="P7" s="23">
        <v>10</v>
      </c>
      <c r="Q7" s="2"/>
      <c r="R7" s="24">
        <v>3</v>
      </c>
      <c r="S7" s="16">
        <v>2</v>
      </c>
      <c r="T7" s="22">
        <v>12</v>
      </c>
      <c r="U7" s="25">
        <v>10</v>
      </c>
    </row>
    <row r="8" spans="1:21" s="1" customFormat="1" ht="12.75">
      <c r="A8" s="4"/>
      <c r="B8" s="13">
        <v>4</v>
      </c>
      <c r="C8" s="26">
        <v>4</v>
      </c>
      <c r="D8" s="27">
        <v>3</v>
      </c>
      <c r="E8" s="28">
        <v>13</v>
      </c>
      <c r="F8" s="29">
        <v>11</v>
      </c>
      <c r="G8" s="2"/>
      <c r="H8" s="18">
        <v>4</v>
      </c>
      <c r="I8" s="19">
        <v>3</v>
      </c>
      <c r="J8" s="15">
        <v>13</v>
      </c>
      <c r="K8" s="20">
        <v>11</v>
      </c>
      <c r="L8" s="2"/>
      <c r="M8" s="21">
        <v>4</v>
      </c>
      <c r="N8" s="22">
        <v>3</v>
      </c>
      <c r="O8" s="19">
        <v>13</v>
      </c>
      <c r="P8" s="23">
        <v>11</v>
      </c>
      <c r="Q8" s="2"/>
      <c r="R8" s="24">
        <v>4</v>
      </c>
      <c r="S8" s="16">
        <v>3</v>
      </c>
      <c r="T8" s="22">
        <v>13</v>
      </c>
      <c r="U8" s="25">
        <v>11</v>
      </c>
    </row>
    <row r="9" spans="1:21" s="1" customFormat="1" ht="12.75">
      <c r="A9" s="4"/>
      <c r="B9" s="13">
        <v>5</v>
      </c>
      <c r="C9" s="14">
        <v>5</v>
      </c>
      <c r="D9" s="15">
        <v>4</v>
      </c>
      <c r="E9" s="16">
        <v>1</v>
      </c>
      <c r="F9" s="17">
        <v>12</v>
      </c>
      <c r="G9" s="2"/>
      <c r="H9" s="18">
        <v>5</v>
      </c>
      <c r="I9" s="19">
        <v>4</v>
      </c>
      <c r="J9" s="15">
        <v>1</v>
      </c>
      <c r="K9" s="20">
        <v>12</v>
      </c>
      <c r="L9" s="2"/>
      <c r="M9" s="21">
        <v>5</v>
      </c>
      <c r="N9" s="22">
        <v>4</v>
      </c>
      <c r="O9" s="19">
        <v>1</v>
      </c>
      <c r="P9" s="23">
        <v>12</v>
      </c>
      <c r="Q9" s="2"/>
      <c r="R9" s="24">
        <v>5</v>
      </c>
      <c r="S9" s="16">
        <v>4</v>
      </c>
      <c r="T9" s="22">
        <v>1</v>
      </c>
      <c r="U9" s="25">
        <v>12</v>
      </c>
    </row>
    <row r="10" spans="1:21" s="1" customFormat="1" ht="12.75">
      <c r="A10" s="4"/>
      <c r="B10" s="13">
        <v>6</v>
      </c>
      <c r="C10" s="14">
        <v>6</v>
      </c>
      <c r="D10" s="15">
        <v>5</v>
      </c>
      <c r="E10" s="16">
        <v>2</v>
      </c>
      <c r="F10" s="17">
        <v>13</v>
      </c>
      <c r="G10" s="2"/>
      <c r="H10" s="18">
        <v>6</v>
      </c>
      <c r="I10" s="19">
        <v>5</v>
      </c>
      <c r="J10" s="15">
        <v>2</v>
      </c>
      <c r="K10" s="20">
        <v>13</v>
      </c>
      <c r="L10" s="2"/>
      <c r="M10" s="21">
        <v>6</v>
      </c>
      <c r="N10" s="22">
        <v>5</v>
      </c>
      <c r="O10" s="19">
        <v>2</v>
      </c>
      <c r="P10" s="23">
        <v>13</v>
      </c>
      <c r="Q10" s="2"/>
      <c r="R10" s="24">
        <v>6</v>
      </c>
      <c r="S10" s="16">
        <v>5</v>
      </c>
      <c r="T10" s="22">
        <v>2</v>
      </c>
      <c r="U10" s="25">
        <v>13</v>
      </c>
    </row>
    <row r="11" spans="1:21" s="1" customFormat="1" ht="12.75">
      <c r="A11" s="4"/>
      <c r="B11" s="13">
        <v>7</v>
      </c>
      <c r="C11" s="14">
        <v>7</v>
      </c>
      <c r="D11" s="15">
        <v>6</v>
      </c>
      <c r="E11" s="16">
        <v>3</v>
      </c>
      <c r="F11" s="17">
        <v>1</v>
      </c>
      <c r="G11" s="2"/>
      <c r="H11" s="18">
        <v>7</v>
      </c>
      <c r="I11" s="19">
        <v>6</v>
      </c>
      <c r="J11" s="15">
        <v>3</v>
      </c>
      <c r="K11" s="20">
        <v>1</v>
      </c>
      <c r="L11" s="2"/>
      <c r="M11" s="21">
        <v>7</v>
      </c>
      <c r="N11" s="22">
        <v>6</v>
      </c>
      <c r="O11" s="19">
        <v>3</v>
      </c>
      <c r="P11" s="23">
        <v>1</v>
      </c>
      <c r="Q11" s="2"/>
      <c r="R11" s="24">
        <v>7</v>
      </c>
      <c r="S11" s="16">
        <v>6</v>
      </c>
      <c r="T11" s="22">
        <v>3</v>
      </c>
      <c r="U11" s="25">
        <v>1</v>
      </c>
    </row>
    <row r="12" spans="1:21" s="1" customFormat="1" ht="12.75">
      <c r="A12" s="4"/>
      <c r="B12" s="13">
        <v>8</v>
      </c>
      <c r="C12" s="14">
        <v>8</v>
      </c>
      <c r="D12" s="15">
        <v>7</v>
      </c>
      <c r="E12" s="16">
        <v>4</v>
      </c>
      <c r="F12" s="17">
        <v>2</v>
      </c>
      <c r="G12" s="2"/>
      <c r="H12" s="18">
        <v>8</v>
      </c>
      <c r="I12" s="19">
        <v>7</v>
      </c>
      <c r="J12" s="15">
        <v>4</v>
      </c>
      <c r="K12" s="20">
        <v>2</v>
      </c>
      <c r="L12" s="2"/>
      <c r="M12" s="21">
        <v>8</v>
      </c>
      <c r="N12" s="22">
        <v>7</v>
      </c>
      <c r="O12" s="19">
        <v>4</v>
      </c>
      <c r="P12" s="23">
        <v>2</v>
      </c>
      <c r="Q12" s="2"/>
      <c r="R12" s="24">
        <v>8</v>
      </c>
      <c r="S12" s="16">
        <v>7</v>
      </c>
      <c r="T12" s="22">
        <v>4</v>
      </c>
      <c r="U12" s="25">
        <v>2</v>
      </c>
    </row>
    <row r="13" spans="1:21" s="1" customFormat="1" ht="12.75">
      <c r="A13" s="4"/>
      <c r="B13" s="13">
        <v>9</v>
      </c>
      <c r="C13" s="14">
        <v>9</v>
      </c>
      <c r="D13" s="15">
        <v>8</v>
      </c>
      <c r="E13" s="16">
        <v>5</v>
      </c>
      <c r="F13" s="17">
        <v>3</v>
      </c>
      <c r="G13" s="2"/>
      <c r="H13" s="18">
        <v>9</v>
      </c>
      <c r="I13" s="19">
        <v>8</v>
      </c>
      <c r="J13" s="15">
        <v>5</v>
      </c>
      <c r="K13" s="20">
        <v>3</v>
      </c>
      <c r="L13" s="2"/>
      <c r="M13" s="21">
        <v>9</v>
      </c>
      <c r="N13" s="22">
        <v>8</v>
      </c>
      <c r="O13" s="19">
        <v>5</v>
      </c>
      <c r="P13" s="23">
        <v>3</v>
      </c>
      <c r="Q13" s="2"/>
      <c r="R13" s="24">
        <v>9</v>
      </c>
      <c r="S13" s="16">
        <v>8</v>
      </c>
      <c r="T13" s="22">
        <v>5</v>
      </c>
      <c r="U13" s="25">
        <v>3</v>
      </c>
    </row>
    <row r="14" spans="1:21" s="1" customFormat="1" ht="12.75">
      <c r="A14" s="4"/>
      <c r="B14" s="13">
        <v>10</v>
      </c>
      <c r="C14" s="14">
        <v>10</v>
      </c>
      <c r="D14" s="15">
        <v>9</v>
      </c>
      <c r="E14" s="16">
        <v>6</v>
      </c>
      <c r="F14" s="17">
        <v>4</v>
      </c>
      <c r="G14" s="2"/>
      <c r="H14" s="18">
        <v>10</v>
      </c>
      <c r="I14" s="19">
        <v>9</v>
      </c>
      <c r="J14" s="15">
        <v>6</v>
      </c>
      <c r="K14" s="20">
        <v>4</v>
      </c>
      <c r="L14" s="2"/>
      <c r="M14" s="21">
        <v>10</v>
      </c>
      <c r="N14" s="22">
        <v>9</v>
      </c>
      <c r="O14" s="19">
        <v>6</v>
      </c>
      <c r="P14" s="23">
        <v>4</v>
      </c>
      <c r="Q14" s="2"/>
      <c r="R14" s="24">
        <v>10</v>
      </c>
      <c r="S14" s="16">
        <v>9</v>
      </c>
      <c r="T14" s="22">
        <v>6</v>
      </c>
      <c r="U14" s="25">
        <v>4</v>
      </c>
    </row>
    <row r="15" spans="1:21" s="1" customFormat="1" ht="12.75">
      <c r="A15" s="4"/>
      <c r="B15" s="13">
        <v>11</v>
      </c>
      <c r="C15" s="14">
        <v>11</v>
      </c>
      <c r="D15" s="15">
        <v>10</v>
      </c>
      <c r="E15" s="16">
        <v>7</v>
      </c>
      <c r="F15" s="17">
        <v>5</v>
      </c>
      <c r="G15" s="2"/>
      <c r="H15" s="18">
        <v>11</v>
      </c>
      <c r="I15" s="19">
        <v>10</v>
      </c>
      <c r="J15" s="15">
        <v>7</v>
      </c>
      <c r="K15" s="20">
        <v>5</v>
      </c>
      <c r="L15" s="2"/>
      <c r="M15" s="21">
        <v>11</v>
      </c>
      <c r="N15" s="22">
        <v>10</v>
      </c>
      <c r="O15" s="19">
        <v>7</v>
      </c>
      <c r="P15" s="23">
        <v>5</v>
      </c>
      <c r="Q15" s="2"/>
      <c r="R15" s="24">
        <v>11</v>
      </c>
      <c r="S15" s="16">
        <v>10</v>
      </c>
      <c r="T15" s="22">
        <v>7</v>
      </c>
      <c r="U15" s="25">
        <v>5</v>
      </c>
    </row>
    <row r="16" spans="1:21" s="1" customFormat="1" ht="12.75">
      <c r="A16" s="1"/>
      <c r="B16" s="13">
        <v>12</v>
      </c>
      <c r="C16" s="14">
        <v>12</v>
      </c>
      <c r="D16" s="15">
        <v>11</v>
      </c>
      <c r="E16" s="16">
        <v>8</v>
      </c>
      <c r="F16" s="17">
        <v>6</v>
      </c>
      <c r="G16" s="2"/>
      <c r="H16" s="18">
        <v>12</v>
      </c>
      <c r="I16" s="19">
        <v>11</v>
      </c>
      <c r="J16" s="15">
        <v>8</v>
      </c>
      <c r="K16" s="20">
        <v>6</v>
      </c>
      <c r="L16" s="2"/>
      <c r="M16" s="21">
        <v>12</v>
      </c>
      <c r="N16" s="22">
        <v>11</v>
      </c>
      <c r="O16" s="19">
        <v>8</v>
      </c>
      <c r="P16" s="23">
        <v>6</v>
      </c>
      <c r="Q16" s="2"/>
      <c r="R16" s="24">
        <v>12</v>
      </c>
      <c r="S16" s="16">
        <v>11</v>
      </c>
      <c r="T16" s="22">
        <v>8</v>
      </c>
      <c r="U16" s="25">
        <v>6</v>
      </c>
    </row>
    <row r="17" spans="1:21" s="1" customFormat="1" ht="12.75">
      <c r="A17" s="1"/>
      <c r="B17" s="13">
        <v>13</v>
      </c>
      <c r="C17" s="14">
        <v>13</v>
      </c>
      <c r="D17" s="15">
        <v>12</v>
      </c>
      <c r="E17" s="16">
        <v>9</v>
      </c>
      <c r="F17" s="17">
        <v>7</v>
      </c>
      <c r="G17" s="2"/>
      <c r="H17" s="18">
        <v>13</v>
      </c>
      <c r="I17" s="19">
        <v>12</v>
      </c>
      <c r="J17" s="15">
        <v>9</v>
      </c>
      <c r="K17" s="20">
        <v>7</v>
      </c>
      <c r="L17" s="2"/>
      <c r="M17" s="21">
        <v>13</v>
      </c>
      <c r="N17" s="22">
        <v>12</v>
      </c>
      <c r="O17" s="19">
        <v>9</v>
      </c>
      <c r="P17" s="23">
        <v>7</v>
      </c>
      <c r="Q17" s="2"/>
      <c r="R17" s="24">
        <v>13</v>
      </c>
      <c r="S17" s="16">
        <v>12</v>
      </c>
      <c r="T17" s="22">
        <v>9</v>
      </c>
      <c r="U17" s="25">
        <v>7</v>
      </c>
    </row>
    <row r="18" spans="2:21" s="1" customFormat="1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2:21" s="1" customFormat="1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1" customFormat="1" ht="12.75">
      <c r="A20" s="1"/>
      <c r="B20" s="5">
        <v>14</v>
      </c>
      <c r="C20" s="6" t="s">
        <v>4</v>
      </c>
      <c r="D20" s="30"/>
      <c r="E20" s="30"/>
      <c r="F20" s="31"/>
      <c r="G20" s="32"/>
      <c r="H20" s="6" t="s">
        <v>5</v>
      </c>
      <c r="I20" s="30"/>
      <c r="J20" s="30"/>
      <c r="K20" s="31"/>
      <c r="L20" s="33"/>
      <c r="M20" s="6" t="s">
        <v>6</v>
      </c>
      <c r="N20" s="30"/>
      <c r="O20" s="30"/>
      <c r="P20" s="31"/>
      <c r="Q20" s="33"/>
      <c r="R20" s="6" t="s">
        <v>7</v>
      </c>
      <c r="S20" s="30"/>
      <c r="T20" s="30"/>
      <c r="U20" s="31"/>
    </row>
    <row r="21" spans="2:21" s="1" customFormat="1" ht="12.75">
      <c r="B21" s="9"/>
      <c r="C21" s="10">
        <v>1</v>
      </c>
      <c r="D21" s="11">
        <v>2</v>
      </c>
      <c r="E21" s="11">
        <v>3</v>
      </c>
      <c r="F21" s="12">
        <v>4</v>
      </c>
      <c r="G21" s="3"/>
      <c r="H21" s="10">
        <v>1</v>
      </c>
      <c r="I21" s="11">
        <v>2</v>
      </c>
      <c r="J21" s="11">
        <v>3</v>
      </c>
      <c r="K21" s="12">
        <v>4</v>
      </c>
      <c r="L21" s="2"/>
      <c r="M21" s="10">
        <v>1</v>
      </c>
      <c r="N21" s="11">
        <v>2</v>
      </c>
      <c r="O21" s="11">
        <v>3</v>
      </c>
      <c r="P21" s="12">
        <v>4</v>
      </c>
      <c r="Q21" s="2"/>
      <c r="R21" s="10">
        <v>1</v>
      </c>
      <c r="S21" s="11">
        <v>2</v>
      </c>
      <c r="T21" s="11">
        <v>3</v>
      </c>
      <c r="U21" s="12">
        <v>4</v>
      </c>
    </row>
    <row r="22" spans="1:21" s="1" customFormat="1" ht="12.75">
      <c r="A22" s="1"/>
      <c r="B22" s="13">
        <v>1</v>
      </c>
      <c r="C22" s="14">
        <v>1</v>
      </c>
      <c r="D22" s="15">
        <v>14</v>
      </c>
      <c r="E22" s="16">
        <v>11</v>
      </c>
      <c r="F22" s="17">
        <v>9</v>
      </c>
      <c r="G22" s="2"/>
      <c r="H22" s="18">
        <v>1</v>
      </c>
      <c r="I22" s="19">
        <v>14</v>
      </c>
      <c r="J22" s="15">
        <v>11</v>
      </c>
      <c r="K22" s="20">
        <v>9</v>
      </c>
      <c r="L22" s="2"/>
      <c r="M22" s="21">
        <v>1</v>
      </c>
      <c r="N22" s="22">
        <v>14</v>
      </c>
      <c r="O22" s="19">
        <v>11</v>
      </c>
      <c r="P22" s="23">
        <v>9</v>
      </c>
      <c r="Q22" s="2"/>
      <c r="R22" s="24">
        <v>1</v>
      </c>
      <c r="S22" s="16">
        <v>13</v>
      </c>
      <c r="T22" s="22">
        <v>11</v>
      </c>
      <c r="U22" s="25">
        <v>9</v>
      </c>
    </row>
    <row r="23" spans="1:21" s="1" customFormat="1" ht="12.75">
      <c r="A23" s="1"/>
      <c r="B23" s="13">
        <v>2</v>
      </c>
      <c r="C23" s="14">
        <v>2</v>
      </c>
      <c r="D23" s="15">
        <v>1</v>
      </c>
      <c r="E23" s="16">
        <v>12</v>
      </c>
      <c r="F23" s="17">
        <v>10</v>
      </c>
      <c r="G23" s="2"/>
      <c r="H23" s="18">
        <v>2</v>
      </c>
      <c r="I23" s="19">
        <v>1</v>
      </c>
      <c r="J23" s="15">
        <v>12</v>
      </c>
      <c r="K23" s="20">
        <v>10</v>
      </c>
      <c r="L23" s="2"/>
      <c r="M23" s="21">
        <v>2</v>
      </c>
      <c r="N23" s="22">
        <v>1</v>
      </c>
      <c r="O23" s="19">
        <v>12</v>
      </c>
      <c r="P23" s="23">
        <v>10</v>
      </c>
      <c r="Q23" s="2"/>
      <c r="R23" s="24">
        <v>2</v>
      </c>
      <c r="S23" s="16">
        <v>1</v>
      </c>
      <c r="T23" s="22">
        <v>12</v>
      </c>
      <c r="U23" s="25">
        <v>10</v>
      </c>
    </row>
    <row r="24" spans="1:21" s="1" customFormat="1" ht="12.75">
      <c r="A24" s="1"/>
      <c r="B24" s="13">
        <v>3</v>
      </c>
      <c r="C24" s="14">
        <v>3</v>
      </c>
      <c r="D24" s="15">
        <v>2</v>
      </c>
      <c r="E24" s="16">
        <v>13</v>
      </c>
      <c r="F24" s="17">
        <v>11</v>
      </c>
      <c r="G24" s="2"/>
      <c r="H24" s="18">
        <v>3</v>
      </c>
      <c r="I24" s="19">
        <v>2</v>
      </c>
      <c r="J24" s="15">
        <v>13</v>
      </c>
      <c r="K24" s="20">
        <v>11</v>
      </c>
      <c r="L24" s="2"/>
      <c r="M24" s="21">
        <v>3</v>
      </c>
      <c r="N24" s="22">
        <v>2</v>
      </c>
      <c r="O24" s="19">
        <v>13</v>
      </c>
      <c r="P24" s="23">
        <v>11</v>
      </c>
      <c r="Q24" s="2"/>
      <c r="R24" s="24">
        <v>3</v>
      </c>
      <c r="S24" s="16">
        <v>2</v>
      </c>
      <c r="T24" s="22">
        <v>13</v>
      </c>
      <c r="U24" s="25">
        <v>11</v>
      </c>
    </row>
    <row r="25" spans="1:21" s="1" customFormat="1" ht="12.75">
      <c r="A25" s="1"/>
      <c r="B25" s="13">
        <v>4</v>
      </c>
      <c r="C25" s="26">
        <v>4</v>
      </c>
      <c r="D25" s="27">
        <v>3</v>
      </c>
      <c r="E25" s="28">
        <v>14</v>
      </c>
      <c r="F25" s="29">
        <v>12</v>
      </c>
      <c r="G25" s="2"/>
      <c r="H25" s="18">
        <v>4</v>
      </c>
      <c r="I25" s="19">
        <v>3</v>
      </c>
      <c r="J25" s="15">
        <v>14</v>
      </c>
      <c r="K25" s="20">
        <v>12</v>
      </c>
      <c r="L25" s="2"/>
      <c r="M25" s="21">
        <v>4</v>
      </c>
      <c r="N25" s="22">
        <v>3</v>
      </c>
      <c r="O25" s="19">
        <v>14</v>
      </c>
      <c r="P25" s="23">
        <v>12</v>
      </c>
      <c r="Q25" s="2"/>
      <c r="R25" s="24">
        <v>4</v>
      </c>
      <c r="S25" s="16">
        <v>3</v>
      </c>
      <c r="T25" s="22">
        <v>14</v>
      </c>
      <c r="U25" s="25">
        <v>12</v>
      </c>
    </row>
    <row r="26" spans="1:21" s="1" customFormat="1" ht="12.75">
      <c r="A26" s="1"/>
      <c r="B26" s="13">
        <v>5</v>
      </c>
      <c r="C26" s="14">
        <v>5</v>
      </c>
      <c r="D26" s="15">
        <v>4</v>
      </c>
      <c r="E26" s="16">
        <v>1</v>
      </c>
      <c r="F26" s="17">
        <v>13</v>
      </c>
      <c r="G26" s="2"/>
      <c r="H26" s="18">
        <v>5</v>
      </c>
      <c r="I26" s="19">
        <v>4</v>
      </c>
      <c r="J26" s="15">
        <v>1</v>
      </c>
      <c r="K26" s="20">
        <v>13</v>
      </c>
      <c r="L26" s="2"/>
      <c r="M26" s="21">
        <v>5</v>
      </c>
      <c r="N26" s="22">
        <v>4</v>
      </c>
      <c r="O26" s="19">
        <v>1</v>
      </c>
      <c r="P26" s="23">
        <v>13</v>
      </c>
      <c r="Q26" s="2"/>
      <c r="R26" s="24">
        <v>5</v>
      </c>
      <c r="S26" s="16">
        <v>4</v>
      </c>
      <c r="T26" s="22">
        <v>1</v>
      </c>
      <c r="U26" s="25">
        <v>13</v>
      </c>
    </row>
    <row r="27" spans="1:21" s="1" customFormat="1" ht="12.75">
      <c r="A27" s="1"/>
      <c r="B27" s="13">
        <v>6</v>
      </c>
      <c r="C27" s="14">
        <v>6</v>
      </c>
      <c r="D27" s="15">
        <v>5</v>
      </c>
      <c r="E27" s="16">
        <v>2</v>
      </c>
      <c r="F27" s="17">
        <v>14</v>
      </c>
      <c r="G27" s="2"/>
      <c r="H27" s="18">
        <v>6</v>
      </c>
      <c r="I27" s="19">
        <v>5</v>
      </c>
      <c r="J27" s="15">
        <v>2</v>
      </c>
      <c r="K27" s="20">
        <v>14</v>
      </c>
      <c r="L27" s="2"/>
      <c r="M27" s="21">
        <v>6</v>
      </c>
      <c r="N27" s="22">
        <v>5</v>
      </c>
      <c r="O27" s="19">
        <v>2</v>
      </c>
      <c r="P27" s="23">
        <v>14</v>
      </c>
      <c r="Q27" s="2"/>
      <c r="R27" s="24">
        <v>6</v>
      </c>
      <c r="S27" s="16">
        <v>5</v>
      </c>
      <c r="T27" s="22">
        <v>2</v>
      </c>
      <c r="U27" s="25">
        <v>14</v>
      </c>
    </row>
    <row r="28" spans="1:21" s="1" customFormat="1" ht="12.75">
      <c r="A28" s="1"/>
      <c r="B28" s="13">
        <v>7</v>
      </c>
      <c r="C28" s="14">
        <v>7</v>
      </c>
      <c r="D28" s="15">
        <v>6</v>
      </c>
      <c r="E28" s="16">
        <v>3</v>
      </c>
      <c r="F28" s="17">
        <v>1</v>
      </c>
      <c r="G28" s="2"/>
      <c r="H28" s="18">
        <v>7</v>
      </c>
      <c r="I28" s="19">
        <v>6</v>
      </c>
      <c r="J28" s="15">
        <v>3</v>
      </c>
      <c r="K28" s="20">
        <v>1</v>
      </c>
      <c r="L28" s="2"/>
      <c r="M28" s="21">
        <v>7</v>
      </c>
      <c r="N28" s="22">
        <v>6</v>
      </c>
      <c r="O28" s="19">
        <v>3</v>
      </c>
      <c r="P28" s="23">
        <v>1</v>
      </c>
      <c r="Q28" s="2"/>
      <c r="R28" s="24">
        <v>7</v>
      </c>
      <c r="S28" s="16">
        <v>6</v>
      </c>
      <c r="T28" s="22">
        <v>3</v>
      </c>
      <c r="U28" s="25">
        <v>1</v>
      </c>
    </row>
    <row r="29" spans="1:21" s="1" customFormat="1" ht="12.75">
      <c r="A29" s="1"/>
      <c r="B29" s="13">
        <v>8</v>
      </c>
      <c r="C29" s="14">
        <v>8</v>
      </c>
      <c r="D29" s="15">
        <v>7</v>
      </c>
      <c r="E29" s="16">
        <v>4</v>
      </c>
      <c r="F29" s="17">
        <v>2</v>
      </c>
      <c r="G29" s="2"/>
      <c r="H29" s="18">
        <v>8</v>
      </c>
      <c r="I29" s="19">
        <v>7</v>
      </c>
      <c r="J29" s="15">
        <v>4</v>
      </c>
      <c r="K29" s="20">
        <v>2</v>
      </c>
      <c r="L29" s="2"/>
      <c r="M29" s="21">
        <v>8</v>
      </c>
      <c r="N29" s="22">
        <v>7</v>
      </c>
      <c r="O29" s="19">
        <v>4</v>
      </c>
      <c r="P29" s="23">
        <v>2</v>
      </c>
      <c r="Q29" s="2"/>
      <c r="R29" s="24">
        <v>8</v>
      </c>
      <c r="S29" s="16">
        <v>7</v>
      </c>
      <c r="T29" s="22">
        <v>4</v>
      </c>
      <c r="U29" s="25">
        <v>2</v>
      </c>
    </row>
    <row r="30" spans="1:21" s="1" customFormat="1" ht="12.75">
      <c r="A30" s="1"/>
      <c r="B30" s="13">
        <v>9</v>
      </c>
      <c r="C30" s="14">
        <v>9</v>
      </c>
      <c r="D30" s="15">
        <v>8</v>
      </c>
      <c r="E30" s="16">
        <v>5</v>
      </c>
      <c r="F30" s="17">
        <v>3</v>
      </c>
      <c r="G30" s="2"/>
      <c r="H30" s="18">
        <v>9</v>
      </c>
      <c r="I30" s="19">
        <v>8</v>
      </c>
      <c r="J30" s="15">
        <v>5</v>
      </c>
      <c r="K30" s="20">
        <v>3</v>
      </c>
      <c r="L30" s="2"/>
      <c r="M30" s="21">
        <v>9</v>
      </c>
      <c r="N30" s="22">
        <v>8</v>
      </c>
      <c r="O30" s="19">
        <v>5</v>
      </c>
      <c r="P30" s="23">
        <v>3</v>
      </c>
      <c r="Q30" s="2"/>
      <c r="R30" s="24">
        <v>9</v>
      </c>
      <c r="S30" s="16">
        <v>8</v>
      </c>
      <c r="T30" s="22">
        <v>5</v>
      </c>
      <c r="U30" s="25">
        <v>3</v>
      </c>
    </row>
    <row r="31" spans="1:21" s="1" customFormat="1" ht="12.75">
      <c r="A31" s="1"/>
      <c r="B31" s="13">
        <v>10</v>
      </c>
      <c r="C31" s="14">
        <v>10</v>
      </c>
      <c r="D31" s="15">
        <v>9</v>
      </c>
      <c r="E31" s="16">
        <v>6</v>
      </c>
      <c r="F31" s="17">
        <v>4</v>
      </c>
      <c r="G31" s="2"/>
      <c r="H31" s="18">
        <v>10</v>
      </c>
      <c r="I31" s="19">
        <v>9</v>
      </c>
      <c r="J31" s="15">
        <v>6</v>
      </c>
      <c r="K31" s="20">
        <v>4</v>
      </c>
      <c r="L31" s="2"/>
      <c r="M31" s="21">
        <v>10</v>
      </c>
      <c r="N31" s="22">
        <v>9</v>
      </c>
      <c r="O31" s="19">
        <v>6</v>
      </c>
      <c r="P31" s="23">
        <v>4</v>
      </c>
      <c r="Q31" s="2"/>
      <c r="R31" s="24">
        <v>10</v>
      </c>
      <c r="S31" s="16">
        <v>9</v>
      </c>
      <c r="T31" s="22">
        <v>6</v>
      </c>
      <c r="U31" s="25">
        <v>4</v>
      </c>
    </row>
    <row r="32" spans="1:21" s="1" customFormat="1" ht="12.75">
      <c r="A32" s="1"/>
      <c r="B32" s="13">
        <v>11</v>
      </c>
      <c r="C32" s="14">
        <v>11</v>
      </c>
      <c r="D32" s="15">
        <v>10</v>
      </c>
      <c r="E32" s="16">
        <v>7</v>
      </c>
      <c r="F32" s="17">
        <v>5</v>
      </c>
      <c r="G32" s="2"/>
      <c r="H32" s="18">
        <v>11</v>
      </c>
      <c r="I32" s="19">
        <v>10</v>
      </c>
      <c r="J32" s="15">
        <v>7</v>
      </c>
      <c r="K32" s="20">
        <v>5</v>
      </c>
      <c r="L32" s="2"/>
      <c r="M32" s="21">
        <v>11</v>
      </c>
      <c r="N32" s="22">
        <v>10</v>
      </c>
      <c r="O32" s="19">
        <v>7</v>
      </c>
      <c r="P32" s="23">
        <v>5</v>
      </c>
      <c r="Q32" s="2"/>
      <c r="R32" s="24">
        <v>11</v>
      </c>
      <c r="S32" s="16">
        <v>10</v>
      </c>
      <c r="T32" s="22">
        <v>7</v>
      </c>
      <c r="U32" s="25">
        <v>5</v>
      </c>
    </row>
    <row r="33" spans="1:21" s="1" customFormat="1" ht="12.75">
      <c r="A33" s="1"/>
      <c r="B33" s="13">
        <v>12</v>
      </c>
      <c r="C33" s="14">
        <v>12</v>
      </c>
      <c r="D33" s="15">
        <v>11</v>
      </c>
      <c r="E33" s="16">
        <v>8</v>
      </c>
      <c r="F33" s="17">
        <v>6</v>
      </c>
      <c r="G33" s="2"/>
      <c r="H33" s="18">
        <v>12</v>
      </c>
      <c r="I33" s="19">
        <v>11</v>
      </c>
      <c r="J33" s="15">
        <v>8</v>
      </c>
      <c r="K33" s="20">
        <v>6</v>
      </c>
      <c r="L33" s="2"/>
      <c r="M33" s="21">
        <v>12</v>
      </c>
      <c r="N33" s="22">
        <v>11</v>
      </c>
      <c r="O33" s="19">
        <v>8</v>
      </c>
      <c r="P33" s="23">
        <v>6</v>
      </c>
      <c r="Q33" s="2"/>
      <c r="R33" s="24">
        <v>12</v>
      </c>
      <c r="S33" s="16">
        <v>11</v>
      </c>
      <c r="T33" s="22">
        <v>8</v>
      </c>
      <c r="U33" s="25">
        <v>6</v>
      </c>
    </row>
    <row r="34" spans="1:21" s="1" customFormat="1" ht="12.75">
      <c r="A34" s="1"/>
      <c r="B34" s="13">
        <v>13</v>
      </c>
      <c r="C34" s="14">
        <v>13</v>
      </c>
      <c r="D34" s="15">
        <v>12</v>
      </c>
      <c r="E34" s="16">
        <v>9</v>
      </c>
      <c r="F34" s="17">
        <v>7</v>
      </c>
      <c r="G34" s="2"/>
      <c r="H34" s="18">
        <v>13</v>
      </c>
      <c r="I34" s="19">
        <v>12</v>
      </c>
      <c r="J34" s="15">
        <v>9</v>
      </c>
      <c r="K34" s="20">
        <v>7</v>
      </c>
      <c r="L34" s="2"/>
      <c r="M34" s="21">
        <v>13</v>
      </c>
      <c r="N34" s="22">
        <v>12</v>
      </c>
      <c r="O34" s="19">
        <v>9</v>
      </c>
      <c r="P34" s="23">
        <v>7</v>
      </c>
      <c r="Q34" s="2"/>
      <c r="R34" s="24">
        <v>13</v>
      </c>
      <c r="S34" s="16">
        <v>12</v>
      </c>
      <c r="T34" s="22">
        <v>9</v>
      </c>
      <c r="U34" s="25">
        <v>7</v>
      </c>
    </row>
    <row r="35" spans="1:21" s="1" customFormat="1" ht="12.75">
      <c r="A35" s="1"/>
      <c r="B35" s="34">
        <v>14</v>
      </c>
      <c r="C35" s="14">
        <v>14</v>
      </c>
      <c r="D35" s="15">
        <v>13</v>
      </c>
      <c r="E35" s="16">
        <v>10</v>
      </c>
      <c r="F35" s="17">
        <v>8</v>
      </c>
      <c r="G35" s="2"/>
      <c r="H35" s="18">
        <v>14</v>
      </c>
      <c r="I35" s="19">
        <v>13</v>
      </c>
      <c r="J35" s="15">
        <v>10</v>
      </c>
      <c r="K35" s="20">
        <v>8</v>
      </c>
      <c r="L35" s="2"/>
      <c r="M35" s="21">
        <v>14</v>
      </c>
      <c r="N35" s="22">
        <v>13</v>
      </c>
      <c r="O35" s="19">
        <v>10</v>
      </c>
      <c r="P35" s="23">
        <v>8</v>
      </c>
      <c r="Q35" s="2"/>
      <c r="R35" s="24">
        <v>14</v>
      </c>
      <c r="S35" s="16">
        <v>13</v>
      </c>
      <c r="T35" s="22">
        <v>10</v>
      </c>
      <c r="U35" s="25">
        <v>8</v>
      </c>
    </row>
    <row r="36" spans="2:21" s="1" customFormat="1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s="1" customFormat="1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s="1" customFormat="1" ht="12.75">
      <c r="A38" s="1"/>
      <c r="B38" s="5">
        <v>15</v>
      </c>
      <c r="C38" s="6" t="s">
        <v>8</v>
      </c>
      <c r="D38" s="30"/>
      <c r="E38" s="30"/>
      <c r="F38" s="31"/>
      <c r="G38" s="32"/>
      <c r="H38" s="6" t="s">
        <v>9</v>
      </c>
      <c r="I38" s="30"/>
      <c r="J38" s="30"/>
      <c r="K38" s="31"/>
      <c r="L38" s="33"/>
      <c r="M38" s="6" t="s">
        <v>10</v>
      </c>
      <c r="N38" s="30"/>
      <c r="O38" s="30"/>
      <c r="P38" s="31"/>
      <c r="Q38" s="33"/>
      <c r="R38" s="6" t="s">
        <v>11</v>
      </c>
      <c r="S38" s="30"/>
      <c r="T38" s="30"/>
      <c r="U38" s="31"/>
    </row>
    <row r="39" spans="2:21" s="1" customFormat="1" ht="12.75">
      <c r="B39" s="9"/>
      <c r="C39" s="10">
        <v>1</v>
      </c>
      <c r="D39" s="11">
        <v>2</v>
      </c>
      <c r="E39" s="11">
        <v>3</v>
      </c>
      <c r="F39" s="12">
        <v>4</v>
      </c>
      <c r="G39" s="3"/>
      <c r="H39" s="10">
        <v>1</v>
      </c>
      <c r="I39" s="11">
        <v>2</v>
      </c>
      <c r="J39" s="11">
        <v>3</v>
      </c>
      <c r="K39" s="12">
        <v>4</v>
      </c>
      <c r="L39" s="2"/>
      <c r="M39" s="10">
        <v>1</v>
      </c>
      <c r="N39" s="11">
        <v>2</v>
      </c>
      <c r="O39" s="11">
        <v>3</v>
      </c>
      <c r="P39" s="12">
        <v>4</v>
      </c>
      <c r="Q39" s="2"/>
      <c r="R39" s="10">
        <v>1</v>
      </c>
      <c r="S39" s="11">
        <v>2</v>
      </c>
      <c r="T39" s="11">
        <v>3</v>
      </c>
      <c r="U39" s="12">
        <v>4</v>
      </c>
    </row>
    <row r="40" spans="1:21" s="1" customFormat="1" ht="12.75">
      <c r="A40" s="1"/>
      <c r="B40" s="13">
        <v>1</v>
      </c>
      <c r="C40" s="14">
        <v>1</v>
      </c>
      <c r="D40" s="15">
        <v>2</v>
      </c>
      <c r="E40" s="16">
        <v>5</v>
      </c>
      <c r="F40" s="17">
        <v>7</v>
      </c>
      <c r="G40" s="2"/>
      <c r="H40" s="18">
        <v>1</v>
      </c>
      <c r="I40" s="19">
        <v>2</v>
      </c>
      <c r="J40" s="15">
        <v>5</v>
      </c>
      <c r="K40" s="20">
        <v>7</v>
      </c>
      <c r="L40" s="2"/>
      <c r="M40" s="21">
        <v>1</v>
      </c>
      <c r="N40" s="22">
        <v>2</v>
      </c>
      <c r="O40" s="19">
        <v>9</v>
      </c>
      <c r="P40" s="23">
        <v>7</v>
      </c>
      <c r="Q40" s="2"/>
      <c r="R40" s="24">
        <v>1</v>
      </c>
      <c r="S40" s="16">
        <v>2</v>
      </c>
      <c r="T40" s="22">
        <v>9</v>
      </c>
      <c r="U40" s="25">
        <v>7</v>
      </c>
    </row>
    <row r="41" spans="1:21" s="1" customFormat="1" ht="12.75">
      <c r="A41" s="1"/>
      <c r="B41" s="13">
        <v>2</v>
      </c>
      <c r="C41" s="14">
        <v>2</v>
      </c>
      <c r="D41" s="27">
        <v>3</v>
      </c>
      <c r="E41" s="16">
        <v>6</v>
      </c>
      <c r="F41" s="17">
        <v>8</v>
      </c>
      <c r="G41" s="2"/>
      <c r="H41" s="18">
        <v>2</v>
      </c>
      <c r="I41" s="19">
        <v>3</v>
      </c>
      <c r="J41" s="15">
        <v>6</v>
      </c>
      <c r="K41" s="20">
        <v>8</v>
      </c>
      <c r="L41" s="2"/>
      <c r="M41" s="21">
        <v>2</v>
      </c>
      <c r="N41" s="22">
        <v>3</v>
      </c>
      <c r="O41" s="19">
        <v>10</v>
      </c>
      <c r="P41" s="23">
        <v>8</v>
      </c>
      <c r="Q41" s="2"/>
      <c r="R41" s="24">
        <v>2</v>
      </c>
      <c r="S41" s="16">
        <v>3</v>
      </c>
      <c r="T41" s="22">
        <v>10</v>
      </c>
      <c r="U41" s="25">
        <v>8</v>
      </c>
    </row>
    <row r="42" spans="1:21" s="1" customFormat="1" ht="12.75">
      <c r="A42" s="1"/>
      <c r="B42" s="13">
        <v>3</v>
      </c>
      <c r="C42" s="14">
        <v>3</v>
      </c>
      <c r="D42" s="15">
        <v>4</v>
      </c>
      <c r="E42" s="16">
        <v>7</v>
      </c>
      <c r="F42" s="17">
        <v>9</v>
      </c>
      <c r="G42" s="2"/>
      <c r="H42" s="18">
        <v>3</v>
      </c>
      <c r="I42" s="19">
        <v>4</v>
      </c>
      <c r="J42" s="15">
        <v>7</v>
      </c>
      <c r="K42" s="20">
        <v>9</v>
      </c>
      <c r="L42" s="2"/>
      <c r="M42" s="21">
        <v>3</v>
      </c>
      <c r="N42" s="22">
        <v>4</v>
      </c>
      <c r="O42" s="19">
        <v>11</v>
      </c>
      <c r="P42" s="23">
        <v>9</v>
      </c>
      <c r="Q42" s="2"/>
      <c r="R42" s="24">
        <v>3</v>
      </c>
      <c r="S42" s="16">
        <v>4</v>
      </c>
      <c r="T42" s="22">
        <v>11</v>
      </c>
      <c r="U42" s="25">
        <v>9</v>
      </c>
    </row>
    <row r="43" spans="1:21" s="1" customFormat="1" ht="12.75">
      <c r="A43" s="1"/>
      <c r="B43" s="13">
        <v>4</v>
      </c>
      <c r="C43" s="26">
        <v>4</v>
      </c>
      <c r="D43" s="15">
        <v>5</v>
      </c>
      <c r="E43" s="16">
        <v>8</v>
      </c>
      <c r="F43" s="17">
        <v>10</v>
      </c>
      <c r="G43" s="2"/>
      <c r="H43" s="18">
        <v>4</v>
      </c>
      <c r="I43" s="19">
        <v>5</v>
      </c>
      <c r="J43" s="15">
        <v>8</v>
      </c>
      <c r="K43" s="20">
        <v>10</v>
      </c>
      <c r="L43" s="2"/>
      <c r="M43" s="21">
        <v>4</v>
      </c>
      <c r="N43" s="22">
        <v>5</v>
      </c>
      <c r="O43" s="19">
        <v>12</v>
      </c>
      <c r="P43" s="23">
        <v>10</v>
      </c>
      <c r="Q43" s="2"/>
      <c r="R43" s="24">
        <v>4</v>
      </c>
      <c r="S43" s="16">
        <v>5</v>
      </c>
      <c r="T43" s="22">
        <v>12</v>
      </c>
      <c r="U43" s="25">
        <v>10</v>
      </c>
    </row>
    <row r="44" spans="1:21" s="1" customFormat="1" ht="12.75">
      <c r="A44" s="1"/>
      <c r="B44" s="13">
        <v>5</v>
      </c>
      <c r="C44" s="14">
        <v>5</v>
      </c>
      <c r="D44" s="15">
        <v>6</v>
      </c>
      <c r="E44" s="16">
        <v>9</v>
      </c>
      <c r="F44" s="17">
        <v>11</v>
      </c>
      <c r="G44" s="2"/>
      <c r="H44" s="18">
        <v>5</v>
      </c>
      <c r="I44" s="19">
        <v>6</v>
      </c>
      <c r="J44" s="15">
        <v>9</v>
      </c>
      <c r="K44" s="20">
        <v>11</v>
      </c>
      <c r="L44" s="2"/>
      <c r="M44" s="21">
        <v>5</v>
      </c>
      <c r="N44" s="22">
        <v>6</v>
      </c>
      <c r="O44" s="19">
        <v>13</v>
      </c>
      <c r="P44" s="23">
        <v>11</v>
      </c>
      <c r="Q44" s="2"/>
      <c r="R44" s="24">
        <v>5</v>
      </c>
      <c r="S44" s="16">
        <v>6</v>
      </c>
      <c r="T44" s="22">
        <v>13</v>
      </c>
      <c r="U44" s="25">
        <v>11</v>
      </c>
    </row>
    <row r="45" spans="1:21" s="1" customFormat="1" ht="12.75">
      <c r="A45" s="1"/>
      <c r="B45" s="13">
        <v>6</v>
      </c>
      <c r="C45" s="14">
        <v>6</v>
      </c>
      <c r="D45" s="15">
        <v>7</v>
      </c>
      <c r="E45" s="16">
        <v>10</v>
      </c>
      <c r="F45" s="17">
        <v>12</v>
      </c>
      <c r="G45" s="2"/>
      <c r="H45" s="18">
        <v>6</v>
      </c>
      <c r="I45" s="19">
        <v>7</v>
      </c>
      <c r="J45" s="15">
        <v>10</v>
      </c>
      <c r="K45" s="20">
        <v>12</v>
      </c>
      <c r="L45" s="2"/>
      <c r="M45" s="21">
        <v>6</v>
      </c>
      <c r="N45" s="22">
        <v>7</v>
      </c>
      <c r="O45" s="19">
        <v>14</v>
      </c>
      <c r="P45" s="23">
        <v>12</v>
      </c>
      <c r="Q45" s="2"/>
      <c r="R45" s="24">
        <v>6</v>
      </c>
      <c r="S45" s="16">
        <v>7</v>
      </c>
      <c r="T45" s="22">
        <v>14</v>
      </c>
      <c r="U45" s="25">
        <v>12</v>
      </c>
    </row>
    <row r="46" spans="1:21" s="1" customFormat="1" ht="12.75">
      <c r="A46" s="1"/>
      <c r="B46" s="13">
        <v>7</v>
      </c>
      <c r="C46" s="14">
        <v>7</v>
      </c>
      <c r="D46" s="15">
        <v>8</v>
      </c>
      <c r="E46" s="28">
        <v>11</v>
      </c>
      <c r="F46" s="17">
        <v>13</v>
      </c>
      <c r="G46" s="2"/>
      <c r="H46" s="18">
        <v>7</v>
      </c>
      <c r="I46" s="19">
        <v>8</v>
      </c>
      <c r="J46" s="15">
        <v>11</v>
      </c>
      <c r="K46" s="20">
        <v>13</v>
      </c>
      <c r="L46" s="2"/>
      <c r="M46" s="21">
        <v>7</v>
      </c>
      <c r="N46" s="22">
        <v>8</v>
      </c>
      <c r="O46" s="19">
        <v>15</v>
      </c>
      <c r="P46" s="23">
        <v>13</v>
      </c>
      <c r="Q46" s="2"/>
      <c r="R46" s="24">
        <v>7</v>
      </c>
      <c r="S46" s="16">
        <v>8</v>
      </c>
      <c r="T46" s="22">
        <v>15</v>
      </c>
      <c r="U46" s="25">
        <v>13</v>
      </c>
    </row>
    <row r="47" spans="1:21" s="1" customFormat="1" ht="12.75">
      <c r="A47" s="1"/>
      <c r="B47" s="13">
        <v>8</v>
      </c>
      <c r="C47" s="14">
        <v>8</v>
      </c>
      <c r="D47" s="15">
        <v>9</v>
      </c>
      <c r="E47" s="16">
        <v>12</v>
      </c>
      <c r="F47" s="17">
        <v>14</v>
      </c>
      <c r="G47" s="2"/>
      <c r="H47" s="18">
        <v>8</v>
      </c>
      <c r="I47" s="19">
        <v>9</v>
      </c>
      <c r="J47" s="15">
        <v>12</v>
      </c>
      <c r="K47" s="20">
        <v>14</v>
      </c>
      <c r="L47" s="2"/>
      <c r="M47" s="21">
        <v>8</v>
      </c>
      <c r="N47" s="22">
        <v>9</v>
      </c>
      <c r="O47" s="19">
        <v>1</v>
      </c>
      <c r="P47" s="23">
        <v>14</v>
      </c>
      <c r="Q47" s="2"/>
      <c r="R47" s="24">
        <v>8</v>
      </c>
      <c r="S47" s="16">
        <v>9</v>
      </c>
      <c r="T47" s="22">
        <v>1</v>
      </c>
      <c r="U47" s="25">
        <v>14</v>
      </c>
    </row>
    <row r="48" spans="1:21" s="1" customFormat="1" ht="12.75">
      <c r="A48" s="1"/>
      <c r="B48" s="13">
        <v>9</v>
      </c>
      <c r="C48" s="14">
        <v>9</v>
      </c>
      <c r="D48" s="15">
        <v>10</v>
      </c>
      <c r="E48" s="16">
        <v>13</v>
      </c>
      <c r="F48" s="17">
        <v>15</v>
      </c>
      <c r="G48" s="2"/>
      <c r="H48" s="18">
        <v>9</v>
      </c>
      <c r="I48" s="19">
        <v>10</v>
      </c>
      <c r="J48" s="15">
        <v>13</v>
      </c>
      <c r="K48" s="20">
        <v>15</v>
      </c>
      <c r="L48" s="2"/>
      <c r="M48" s="21">
        <v>9</v>
      </c>
      <c r="N48" s="22">
        <v>10</v>
      </c>
      <c r="O48" s="19">
        <v>2</v>
      </c>
      <c r="P48" s="23">
        <v>15</v>
      </c>
      <c r="Q48" s="2"/>
      <c r="R48" s="24">
        <v>9</v>
      </c>
      <c r="S48" s="16">
        <v>10</v>
      </c>
      <c r="T48" s="22">
        <v>2</v>
      </c>
      <c r="U48" s="25">
        <v>15</v>
      </c>
    </row>
    <row r="49" spans="1:21" s="1" customFormat="1" ht="12.75">
      <c r="A49" s="1"/>
      <c r="B49" s="13">
        <v>10</v>
      </c>
      <c r="C49" s="14">
        <v>10</v>
      </c>
      <c r="D49" s="15">
        <v>11</v>
      </c>
      <c r="E49" s="16">
        <v>14</v>
      </c>
      <c r="F49" s="17">
        <v>1</v>
      </c>
      <c r="G49" s="2"/>
      <c r="H49" s="18">
        <v>10</v>
      </c>
      <c r="I49" s="19">
        <v>11</v>
      </c>
      <c r="J49" s="15">
        <v>14</v>
      </c>
      <c r="K49" s="20">
        <v>1</v>
      </c>
      <c r="L49" s="2"/>
      <c r="M49" s="21">
        <v>10</v>
      </c>
      <c r="N49" s="22">
        <v>11</v>
      </c>
      <c r="O49" s="19">
        <v>3</v>
      </c>
      <c r="P49" s="23">
        <v>1</v>
      </c>
      <c r="Q49" s="2"/>
      <c r="R49" s="24">
        <v>10</v>
      </c>
      <c r="S49" s="16">
        <v>11</v>
      </c>
      <c r="T49" s="22">
        <v>3</v>
      </c>
      <c r="U49" s="25">
        <v>1</v>
      </c>
    </row>
    <row r="50" spans="1:21" s="1" customFormat="1" ht="12.75">
      <c r="A50" s="1"/>
      <c r="B50" s="13">
        <v>11</v>
      </c>
      <c r="C50" s="14">
        <v>11</v>
      </c>
      <c r="D50" s="15">
        <v>12</v>
      </c>
      <c r="E50" s="35">
        <v>15</v>
      </c>
      <c r="F50" s="17">
        <v>2</v>
      </c>
      <c r="G50" s="2"/>
      <c r="H50" s="18">
        <v>11</v>
      </c>
      <c r="I50" s="19">
        <v>12</v>
      </c>
      <c r="J50" s="15">
        <v>15</v>
      </c>
      <c r="K50" s="20">
        <v>2</v>
      </c>
      <c r="L50" s="2"/>
      <c r="M50" s="21">
        <v>11</v>
      </c>
      <c r="N50" s="22">
        <v>12</v>
      </c>
      <c r="O50" s="19">
        <v>4</v>
      </c>
      <c r="P50" s="23">
        <v>2</v>
      </c>
      <c r="Q50" s="2"/>
      <c r="R50" s="24">
        <v>11</v>
      </c>
      <c r="S50" s="16">
        <v>12</v>
      </c>
      <c r="T50" s="22">
        <v>4</v>
      </c>
      <c r="U50" s="25">
        <v>2</v>
      </c>
    </row>
    <row r="51" spans="1:21" s="1" customFormat="1" ht="12.75">
      <c r="A51" s="1"/>
      <c r="B51" s="13">
        <v>12</v>
      </c>
      <c r="C51" s="14">
        <v>12</v>
      </c>
      <c r="D51" s="15">
        <v>13</v>
      </c>
      <c r="E51" s="35">
        <v>1</v>
      </c>
      <c r="F51" s="17">
        <v>3</v>
      </c>
      <c r="G51" s="2"/>
      <c r="H51" s="18">
        <v>12</v>
      </c>
      <c r="I51" s="19">
        <v>13</v>
      </c>
      <c r="J51" s="15">
        <v>1</v>
      </c>
      <c r="K51" s="20">
        <v>3</v>
      </c>
      <c r="L51" s="2"/>
      <c r="M51" s="21">
        <v>12</v>
      </c>
      <c r="N51" s="22">
        <v>13</v>
      </c>
      <c r="O51" s="19">
        <v>5</v>
      </c>
      <c r="P51" s="23">
        <v>3</v>
      </c>
      <c r="Q51" s="2"/>
      <c r="R51" s="24">
        <v>12</v>
      </c>
      <c r="S51" s="16">
        <v>13</v>
      </c>
      <c r="T51" s="22">
        <v>5</v>
      </c>
      <c r="U51" s="25">
        <v>3</v>
      </c>
    </row>
    <row r="52" spans="1:21" s="1" customFormat="1" ht="12.75">
      <c r="A52" s="1"/>
      <c r="B52" s="13">
        <v>13</v>
      </c>
      <c r="C52" s="14">
        <v>13</v>
      </c>
      <c r="D52" s="15">
        <v>14</v>
      </c>
      <c r="E52" s="16">
        <v>2</v>
      </c>
      <c r="F52" s="17">
        <v>4</v>
      </c>
      <c r="G52" s="2"/>
      <c r="H52" s="18">
        <v>13</v>
      </c>
      <c r="I52" s="19">
        <v>14</v>
      </c>
      <c r="J52" s="15">
        <v>2</v>
      </c>
      <c r="K52" s="20">
        <v>4</v>
      </c>
      <c r="L52" s="2"/>
      <c r="M52" s="21">
        <v>13</v>
      </c>
      <c r="N52" s="22">
        <v>14</v>
      </c>
      <c r="O52" s="19">
        <v>6</v>
      </c>
      <c r="P52" s="23">
        <v>4</v>
      </c>
      <c r="Q52" s="2"/>
      <c r="R52" s="24">
        <v>13</v>
      </c>
      <c r="S52" s="16">
        <v>14</v>
      </c>
      <c r="T52" s="22">
        <v>6</v>
      </c>
      <c r="U52" s="25">
        <v>4</v>
      </c>
    </row>
    <row r="53" spans="1:21" s="1" customFormat="1" ht="12.75">
      <c r="A53" s="1"/>
      <c r="B53" s="34">
        <v>14</v>
      </c>
      <c r="C53" s="14">
        <v>14</v>
      </c>
      <c r="D53" s="15">
        <v>15</v>
      </c>
      <c r="E53" s="16">
        <v>3</v>
      </c>
      <c r="F53" s="17">
        <v>5</v>
      </c>
      <c r="G53" s="2"/>
      <c r="H53" s="18">
        <v>14</v>
      </c>
      <c r="I53" s="19">
        <v>15</v>
      </c>
      <c r="J53" s="15">
        <v>3</v>
      </c>
      <c r="K53" s="20">
        <v>5</v>
      </c>
      <c r="L53" s="2"/>
      <c r="M53" s="21">
        <v>14</v>
      </c>
      <c r="N53" s="22">
        <v>15</v>
      </c>
      <c r="O53" s="19">
        <v>7</v>
      </c>
      <c r="P53" s="23">
        <v>5</v>
      </c>
      <c r="Q53" s="2"/>
      <c r="R53" s="24">
        <v>14</v>
      </c>
      <c r="S53" s="16">
        <v>15</v>
      </c>
      <c r="T53" s="22">
        <v>7</v>
      </c>
      <c r="U53" s="25">
        <v>5</v>
      </c>
    </row>
    <row r="54" spans="1:21" s="1" customFormat="1" ht="12.75">
      <c r="A54" s="1"/>
      <c r="B54" s="13">
        <v>15</v>
      </c>
      <c r="C54" s="14">
        <v>15</v>
      </c>
      <c r="D54" s="15">
        <v>1</v>
      </c>
      <c r="E54" s="16">
        <v>4</v>
      </c>
      <c r="F54" s="17">
        <v>6</v>
      </c>
      <c r="G54" s="2"/>
      <c r="H54" s="18">
        <v>15</v>
      </c>
      <c r="I54" s="19">
        <v>1</v>
      </c>
      <c r="J54" s="15">
        <v>4</v>
      </c>
      <c r="K54" s="20">
        <v>6</v>
      </c>
      <c r="L54" s="2"/>
      <c r="M54" s="21">
        <v>15</v>
      </c>
      <c r="N54" s="22">
        <v>1</v>
      </c>
      <c r="O54" s="19">
        <v>8</v>
      </c>
      <c r="P54" s="23">
        <v>6</v>
      </c>
      <c r="Q54" s="2"/>
      <c r="R54" s="24">
        <v>15</v>
      </c>
      <c r="S54" s="16">
        <v>1</v>
      </c>
      <c r="T54" s="22">
        <v>8</v>
      </c>
      <c r="U54" s="25">
        <v>6</v>
      </c>
    </row>
    <row r="55" spans="2:21" s="1" customFormat="1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s="1" customFormat="1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s="1" customFormat="1" ht="12.75">
      <c r="A57" s="1"/>
      <c r="B57" s="5">
        <v>16</v>
      </c>
      <c r="C57" s="6" t="s">
        <v>12</v>
      </c>
      <c r="D57" s="30"/>
      <c r="E57" s="30"/>
      <c r="F57" s="31"/>
      <c r="G57" s="32"/>
      <c r="H57" s="6" t="s">
        <v>13</v>
      </c>
      <c r="I57" s="30"/>
      <c r="J57" s="30"/>
      <c r="K57" s="31"/>
      <c r="L57" s="33"/>
      <c r="M57" s="6" t="s">
        <v>14</v>
      </c>
      <c r="N57" s="30"/>
      <c r="O57" s="30"/>
      <c r="P57" s="31"/>
      <c r="Q57" s="33"/>
      <c r="R57" s="6" t="s">
        <v>15</v>
      </c>
      <c r="S57" s="30"/>
      <c r="T57" s="30"/>
      <c r="U57" s="31"/>
    </row>
    <row r="58" spans="2:21" s="1" customFormat="1" ht="12.75">
      <c r="B58" s="9"/>
      <c r="C58" s="10">
        <v>1</v>
      </c>
      <c r="D58" s="11">
        <v>2</v>
      </c>
      <c r="E58" s="11">
        <v>3</v>
      </c>
      <c r="F58" s="12">
        <v>4</v>
      </c>
      <c r="G58" s="3"/>
      <c r="H58" s="10">
        <v>1</v>
      </c>
      <c r="I58" s="11">
        <v>2</v>
      </c>
      <c r="J58" s="11">
        <v>3</v>
      </c>
      <c r="K58" s="12">
        <v>4</v>
      </c>
      <c r="L58" s="2"/>
      <c r="M58" s="10">
        <v>1</v>
      </c>
      <c r="N58" s="11">
        <v>2</v>
      </c>
      <c r="O58" s="11">
        <v>3</v>
      </c>
      <c r="P58" s="12">
        <v>4</v>
      </c>
      <c r="Q58" s="2"/>
      <c r="R58" s="10">
        <v>1</v>
      </c>
      <c r="S58" s="11">
        <v>2</v>
      </c>
      <c r="T58" s="11">
        <v>3</v>
      </c>
      <c r="U58" s="12">
        <v>4</v>
      </c>
    </row>
    <row r="59" spans="1:21" s="1" customFormat="1" ht="12.75">
      <c r="A59" s="1"/>
      <c r="B59" s="13">
        <v>1</v>
      </c>
      <c r="C59" s="14">
        <v>1</v>
      </c>
      <c r="D59" s="15">
        <v>2</v>
      </c>
      <c r="E59" s="16">
        <v>5</v>
      </c>
      <c r="F59" s="17">
        <v>7</v>
      </c>
      <c r="G59" s="2"/>
      <c r="H59" s="18">
        <v>1</v>
      </c>
      <c r="I59" s="19">
        <v>2</v>
      </c>
      <c r="J59" s="15">
        <v>5</v>
      </c>
      <c r="K59" s="20">
        <v>7</v>
      </c>
      <c r="L59" s="2"/>
      <c r="M59" s="21">
        <v>1</v>
      </c>
      <c r="N59" s="22">
        <v>2</v>
      </c>
      <c r="O59" s="19">
        <v>9</v>
      </c>
      <c r="P59" s="23">
        <v>7</v>
      </c>
      <c r="Q59" s="2"/>
      <c r="R59" s="24">
        <v>1</v>
      </c>
      <c r="S59" s="16">
        <v>2</v>
      </c>
      <c r="T59" s="22">
        <v>9</v>
      </c>
      <c r="U59" s="25">
        <v>7</v>
      </c>
    </row>
    <row r="60" spans="1:21" s="1" customFormat="1" ht="12.75">
      <c r="A60" s="1"/>
      <c r="B60" s="13">
        <v>2</v>
      </c>
      <c r="C60" s="14">
        <v>2</v>
      </c>
      <c r="D60" s="27">
        <v>3</v>
      </c>
      <c r="E60" s="16">
        <v>6</v>
      </c>
      <c r="F60" s="17">
        <v>8</v>
      </c>
      <c r="G60" s="2"/>
      <c r="H60" s="18">
        <v>2</v>
      </c>
      <c r="I60" s="19">
        <v>3</v>
      </c>
      <c r="J60" s="15">
        <v>6</v>
      </c>
      <c r="K60" s="20">
        <v>8</v>
      </c>
      <c r="L60" s="2"/>
      <c r="M60" s="21">
        <v>2</v>
      </c>
      <c r="N60" s="22">
        <v>3</v>
      </c>
      <c r="O60" s="19">
        <v>10</v>
      </c>
      <c r="P60" s="23">
        <v>8</v>
      </c>
      <c r="Q60" s="2"/>
      <c r="R60" s="24">
        <v>2</v>
      </c>
      <c r="S60" s="16">
        <v>3</v>
      </c>
      <c r="T60" s="22">
        <v>10</v>
      </c>
      <c r="U60" s="25">
        <v>8</v>
      </c>
    </row>
    <row r="61" spans="1:21" s="1" customFormat="1" ht="12.75">
      <c r="A61" s="1"/>
      <c r="B61" s="13">
        <v>3</v>
      </c>
      <c r="C61" s="14">
        <v>3</v>
      </c>
      <c r="D61" s="15">
        <v>4</v>
      </c>
      <c r="E61" s="16">
        <v>7</v>
      </c>
      <c r="F61" s="17">
        <v>9</v>
      </c>
      <c r="G61" s="2"/>
      <c r="H61" s="18">
        <v>3</v>
      </c>
      <c r="I61" s="19">
        <v>4</v>
      </c>
      <c r="J61" s="15">
        <v>7</v>
      </c>
      <c r="K61" s="20">
        <v>9</v>
      </c>
      <c r="L61" s="2"/>
      <c r="M61" s="21">
        <v>3</v>
      </c>
      <c r="N61" s="22">
        <v>4</v>
      </c>
      <c r="O61" s="19">
        <v>11</v>
      </c>
      <c r="P61" s="23">
        <v>9</v>
      </c>
      <c r="Q61" s="2"/>
      <c r="R61" s="24">
        <v>3</v>
      </c>
      <c r="S61" s="16">
        <v>4</v>
      </c>
      <c r="T61" s="22">
        <v>11</v>
      </c>
      <c r="U61" s="25">
        <v>9</v>
      </c>
    </row>
    <row r="62" spans="1:21" s="1" customFormat="1" ht="12.75">
      <c r="A62" s="1"/>
      <c r="B62" s="13">
        <v>4</v>
      </c>
      <c r="C62" s="26">
        <v>4</v>
      </c>
      <c r="D62" s="15">
        <v>5</v>
      </c>
      <c r="E62" s="16">
        <v>8</v>
      </c>
      <c r="F62" s="17">
        <v>10</v>
      </c>
      <c r="G62" s="2"/>
      <c r="H62" s="18">
        <v>4</v>
      </c>
      <c r="I62" s="19">
        <v>5</v>
      </c>
      <c r="J62" s="15">
        <v>8</v>
      </c>
      <c r="K62" s="20">
        <v>10</v>
      </c>
      <c r="L62" s="2"/>
      <c r="M62" s="21">
        <v>4</v>
      </c>
      <c r="N62" s="22">
        <v>5</v>
      </c>
      <c r="O62" s="19">
        <v>12</v>
      </c>
      <c r="P62" s="23">
        <v>10</v>
      </c>
      <c r="Q62" s="2"/>
      <c r="R62" s="24">
        <v>4</v>
      </c>
      <c r="S62" s="16">
        <v>5</v>
      </c>
      <c r="T62" s="22">
        <v>12</v>
      </c>
      <c r="U62" s="25">
        <v>10</v>
      </c>
    </row>
    <row r="63" spans="1:21" s="1" customFormat="1" ht="12.75">
      <c r="A63" s="1"/>
      <c r="B63" s="13">
        <v>5</v>
      </c>
      <c r="C63" s="14">
        <v>5</v>
      </c>
      <c r="D63" s="15">
        <v>6</v>
      </c>
      <c r="E63" s="16">
        <v>9</v>
      </c>
      <c r="F63" s="17">
        <v>11</v>
      </c>
      <c r="G63" s="2"/>
      <c r="H63" s="18">
        <v>5</v>
      </c>
      <c r="I63" s="19">
        <v>6</v>
      </c>
      <c r="J63" s="15">
        <v>9</v>
      </c>
      <c r="K63" s="20">
        <v>11</v>
      </c>
      <c r="L63" s="2"/>
      <c r="M63" s="21">
        <v>5</v>
      </c>
      <c r="N63" s="22">
        <v>6</v>
      </c>
      <c r="O63" s="19">
        <v>13</v>
      </c>
      <c r="P63" s="23">
        <v>11</v>
      </c>
      <c r="Q63" s="2"/>
      <c r="R63" s="24">
        <v>5</v>
      </c>
      <c r="S63" s="16">
        <v>6</v>
      </c>
      <c r="T63" s="22">
        <v>13</v>
      </c>
      <c r="U63" s="25">
        <v>11</v>
      </c>
    </row>
    <row r="64" spans="1:21" s="1" customFormat="1" ht="12.75">
      <c r="A64" s="1"/>
      <c r="B64" s="13">
        <v>6</v>
      </c>
      <c r="C64" s="14">
        <v>6</v>
      </c>
      <c r="D64" s="15">
        <v>7</v>
      </c>
      <c r="E64" s="16">
        <v>10</v>
      </c>
      <c r="F64" s="17">
        <v>12</v>
      </c>
      <c r="G64" s="2"/>
      <c r="H64" s="18">
        <v>6</v>
      </c>
      <c r="I64" s="19">
        <v>7</v>
      </c>
      <c r="J64" s="15">
        <v>10</v>
      </c>
      <c r="K64" s="20">
        <v>12</v>
      </c>
      <c r="L64" s="2"/>
      <c r="M64" s="21">
        <v>6</v>
      </c>
      <c r="N64" s="22">
        <v>7</v>
      </c>
      <c r="O64" s="19">
        <v>14</v>
      </c>
      <c r="P64" s="23">
        <v>12</v>
      </c>
      <c r="Q64" s="2"/>
      <c r="R64" s="24">
        <v>6</v>
      </c>
      <c r="S64" s="16">
        <v>7</v>
      </c>
      <c r="T64" s="22">
        <v>14</v>
      </c>
      <c r="U64" s="25">
        <v>12</v>
      </c>
    </row>
    <row r="65" spans="1:21" s="1" customFormat="1" ht="12.75">
      <c r="A65" s="1"/>
      <c r="B65" s="13">
        <v>7</v>
      </c>
      <c r="C65" s="14">
        <v>7</v>
      </c>
      <c r="D65" s="15">
        <v>8</v>
      </c>
      <c r="E65" s="28">
        <v>11</v>
      </c>
      <c r="F65" s="17">
        <v>13</v>
      </c>
      <c r="G65" s="2"/>
      <c r="H65" s="18">
        <v>7</v>
      </c>
      <c r="I65" s="19">
        <v>8</v>
      </c>
      <c r="J65" s="15">
        <v>11</v>
      </c>
      <c r="K65" s="20">
        <v>13</v>
      </c>
      <c r="L65" s="2"/>
      <c r="M65" s="21">
        <v>7</v>
      </c>
      <c r="N65" s="22">
        <v>8</v>
      </c>
      <c r="O65" s="19">
        <v>15</v>
      </c>
      <c r="P65" s="23">
        <v>13</v>
      </c>
      <c r="Q65" s="2"/>
      <c r="R65" s="24">
        <v>7</v>
      </c>
      <c r="S65" s="16">
        <v>8</v>
      </c>
      <c r="T65" s="22">
        <v>15</v>
      </c>
      <c r="U65" s="25">
        <v>13</v>
      </c>
    </row>
    <row r="66" spans="1:21" s="1" customFormat="1" ht="12.75">
      <c r="A66" s="1"/>
      <c r="B66" s="13">
        <v>8</v>
      </c>
      <c r="C66" s="14">
        <v>8</v>
      </c>
      <c r="D66" s="15">
        <v>9</v>
      </c>
      <c r="E66" s="16">
        <v>12</v>
      </c>
      <c r="F66" s="17">
        <v>14</v>
      </c>
      <c r="G66" s="2"/>
      <c r="H66" s="18">
        <v>8</v>
      </c>
      <c r="I66" s="19">
        <v>9</v>
      </c>
      <c r="J66" s="15">
        <v>12</v>
      </c>
      <c r="K66" s="20">
        <v>14</v>
      </c>
      <c r="L66" s="2"/>
      <c r="M66" s="21">
        <v>8</v>
      </c>
      <c r="N66" s="22">
        <v>9</v>
      </c>
      <c r="O66" s="19">
        <v>16</v>
      </c>
      <c r="P66" s="23">
        <v>14</v>
      </c>
      <c r="Q66" s="2"/>
      <c r="R66" s="24">
        <v>8</v>
      </c>
      <c r="S66" s="16">
        <v>9</v>
      </c>
      <c r="T66" s="22">
        <v>16</v>
      </c>
      <c r="U66" s="25">
        <v>14</v>
      </c>
    </row>
    <row r="67" spans="1:21" s="1" customFormat="1" ht="12.75">
      <c r="A67" s="1"/>
      <c r="B67" s="13">
        <v>9</v>
      </c>
      <c r="C67" s="14">
        <v>9</v>
      </c>
      <c r="D67" s="15">
        <v>10</v>
      </c>
      <c r="E67" s="16">
        <v>13</v>
      </c>
      <c r="F67" s="17">
        <v>15</v>
      </c>
      <c r="G67" s="2"/>
      <c r="H67" s="18">
        <v>9</v>
      </c>
      <c r="I67" s="19">
        <v>10</v>
      </c>
      <c r="J67" s="15">
        <v>13</v>
      </c>
      <c r="K67" s="20">
        <v>15</v>
      </c>
      <c r="L67" s="2"/>
      <c r="M67" s="21">
        <v>9</v>
      </c>
      <c r="N67" s="22">
        <v>10</v>
      </c>
      <c r="O67" s="19">
        <v>1</v>
      </c>
      <c r="P67" s="23">
        <v>15</v>
      </c>
      <c r="Q67" s="2"/>
      <c r="R67" s="24">
        <v>9</v>
      </c>
      <c r="S67" s="16">
        <v>10</v>
      </c>
      <c r="T67" s="22">
        <v>1</v>
      </c>
      <c r="U67" s="25">
        <v>15</v>
      </c>
    </row>
    <row r="68" spans="1:21" s="1" customFormat="1" ht="12.75">
      <c r="A68" s="1"/>
      <c r="B68" s="13">
        <v>10</v>
      </c>
      <c r="C68" s="14">
        <v>10</v>
      </c>
      <c r="D68" s="15">
        <v>11</v>
      </c>
      <c r="E68" s="16">
        <v>14</v>
      </c>
      <c r="F68" s="17">
        <v>16</v>
      </c>
      <c r="G68" s="2"/>
      <c r="H68" s="18">
        <v>10</v>
      </c>
      <c r="I68" s="19">
        <v>11</v>
      </c>
      <c r="J68" s="15">
        <v>14</v>
      </c>
      <c r="K68" s="20">
        <v>16</v>
      </c>
      <c r="L68" s="2"/>
      <c r="M68" s="21">
        <v>10</v>
      </c>
      <c r="N68" s="22">
        <v>11</v>
      </c>
      <c r="O68" s="19">
        <v>2</v>
      </c>
      <c r="P68" s="23">
        <v>16</v>
      </c>
      <c r="Q68" s="2"/>
      <c r="R68" s="24">
        <v>10</v>
      </c>
      <c r="S68" s="16">
        <v>11</v>
      </c>
      <c r="T68" s="22">
        <v>2</v>
      </c>
      <c r="U68" s="25">
        <v>16</v>
      </c>
    </row>
    <row r="69" spans="1:21" s="1" customFormat="1" ht="12.75">
      <c r="A69" s="1"/>
      <c r="B69" s="13">
        <v>11</v>
      </c>
      <c r="C69" s="14">
        <v>11</v>
      </c>
      <c r="D69" s="15">
        <v>12</v>
      </c>
      <c r="E69" s="35">
        <v>15</v>
      </c>
      <c r="F69" s="17">
        <v>1</v>
      </c>
      <c r="G69" s="2"/>
      <c r="H69" s="18">
        <v>11</v>
      </c>
      <c r="I69" s="19">
        <v>12</v>
      </c>
      <c r="J69" s="15">
        <v>15</v>
      </c>
      <c r="K69" s="20">
        <v>1</v>
      </c>
      <c r="L69" s="2"/>
      <c r="M69" s="21">
        <v>11</v>
      </c>
      <c r="N69" s="22">
        <v>12</v>
      </c>
      <c r="O69" s="19">
        <v>3</v>
      </c>
      <c r="P69" s="23">
        <v>1</v>
      </c>
      <c r="Q69" s="2"/>
      <c r="R69" s="24">
        <v>11</v>
      </c>
      <c r="S69" s="16">
        <v>12</v>
      </c>
      <c r="T69" s="22">
        <v>3</v>
      </c>
      <c r="U69" s="25">
        <v>1</v>
      </c>
    </row>
    <row r="70" spans="1:21" s="1" customFormat="1" ht="12.75">
      <c r="A70" s="1"/>
      <c r="B70" s="13">
        <v>12</v>
      </c>
      <c r="C70" s="14">
        <v>12</v>
      </c>
      <c r="D70" s="15">
        <v>13</v>
      </c>
      <c r="E70" s="35">
        <v>16</v>
      </c>
      <c r="F70" s="17">
        <v>2</v>
      </c>
      <c r="G70" s="2"/>
      <c r="H70" s="18">
        <v>12</v>
      </c>
      <c r="I70" s="19">
        <v>13</v>
      </c>
      <c r="J70" s="15">
        <v>16</v>
      </c>
      <c r="K70" s="20">
        <v>2</v>
      </c>
      <c r="L70" s="2"/>
      <c r="M70" s="21">
        <v>12</v>
      </c>
      <c r="N70" s="22">
        <v>13</v>
      </c>
      <c r="O70" s="19">
        <v>4</v>
      </c>
      <c r="P70" s="23">
        <v>2</v>
      </c>
      <c r="Q70" s="2"/>
      <c r="R70" s="24">
        <v>12</v>
      </c>
      <c r="S70" s="16">
        <v>13</v>
      </c>
      <c r="T70" s="22">
        <v>4</v>
      </c>
      <c r="U70" s="25">
        <v>2</v>
      </c>
    </row>
    <row r="71" spans="1:21" s="1" customFormat="1" ht="12.75">
      <c r="A71" s="1"/>
      <c r="B71" s="13">
        <v>13</v>
      </c>
      <c r="C71" s="14">
        <v>13</v>
      </c>
      <c r="D71" s="15">
        <v>14</v>
      </c>
      <c r="E71" s="16">
        <v>1</v>
      </c>
      <c r="F71" s="17">
        <v>3</v>
      </c>
      <c r="G71" s="2"/>
      <c r="H71" s="18">
        <v>13</v>
      </c>
      <c r="I71" s="19">
        <v>14</v>
      </c>
      <c r="J71" s="15">
        <v>1</v>
      </c>
      <c r="K71" s="20">
        <v>3</v>
      </c>
      <c r="L71" s="2"/>
      <c r="M71" s="21">
        <v>13</v>
      </c>
      <c r="N71" s="22">
        <v>14</v>
      </c>
      <c r="O71" s="19">
        <v>5</v>
      </c>
      <c r="P71" s="23">
        <v>3</v>
      </c>
      <c r="Q71" s="2"/>
      <c r="R71" s="24">
        <v>13</v>
      </c>
      <c r="S71" s="16">
        <v>14</v>
      </c>
      <c r="T71" s="22">
        <v>5</v>
      </c>
      <c r="U71" s="25">
        <v>3</v>
      </c>
    </row>
    <row r="72" spans="1:21" s="1" customFormat="1" ht="12.75">
      <c r="A72" s="1"/>
      <c r="B72" s="34">
        <v>14</v>
      </c>
      <c r="C72" s="14">
        <v>14</v>
      </c>
      <c r="D72" s="15">
        <v>15</v>
      </c>
      <c r="E72" s="16">
        <v>2</v>
      </c>
      <c r="F72" s="17">
        <v>4</v>
      </c>
      <c r="G72" s="2"/>
      <c r="H72" s="18">
        <v>14</v>
      </c>
      <c r="I72" s="19">
        <v>15</v>
      </c>
      <c r="J72" s="15">
        <v>2</v>
      </c>
      <c r="K72" s="20">
        <v>4</v>
      </c>
      <c r="L72" s="2"/>
      <c r="M72" s="21">
        <v>14</v>
      </c>
      <c r="N72" s="22">
        <v>15</v>
      </c>
      <c r="O72" s="19">
        <v>6</v>
      </c>
      <c r="P72" s="23">
        <v>4</v>
      </c>
      <c r="Q72" s="2"/>
      <c r="R72" s="24">
        <v>14</v>
      </c>
      <c r="S72" s="16">
        <v>15</v>
      </c>
      <c r="T72" s="22">
        <v>6</v>
      </c>
      <c r="U72" s="25">
        <v>4</v>
      </c>
    </row>
    <row r="73" spans="1:21" s="1" customFormat="1" ht="12.75">
      <c r="A73" s="1"/>
      <c r="B73" s="13">
        <v>15</v>
      </c>
      <c r="C73" s="14">
        <v>15</v>
      </c>
      <c r="D73" s="15">
        <v>16</v>
      </c>
      <c r="E73" s="16">
        <v>3</v>
      </c>
      <c r="F73" s="17">
        <v>5</v>
      </c>
      <c r="G73" s="2"/>
      <c r="H73" s="18">
        <v>15</v>
      </c>
      <c r="I73" s="19">
        <v>16</v>
      </c>
      <c r="J73" s="15">
        <v>3</v>
      </c>
      <c r="K73" s="20">
        <v>5</v>
      </c>
      <c r="L73" s="2"/>
      <c r="M73" s="21">
        <v>15</v>
      </c>
      <c r="N73" s="22">
        <v>16</v>
      </c>
      <c r="O73" s="19">
        <v>7</v>
      </c>
      <c r="P73" s="23">
        <v>5</v>
      </c>
      <c r="Q73" s="2"/>
      <c r="R73" s="24">
        <v>15</v>
      </c>
      <c r="S73" s="16">
        <v>16</v>
      </c>
      <c r="T73" s="22">
        <v>7</v>
      </c>
      <c r="U73" s="25">
        <v>5</v>
      </c>
    </row>
    <row r="74" spans="1:21" s="1" customFormat="1" ht="12.75">
      <c r="A74" s="1"/>
      <c r="B74" s="13">
        <v>16</v>
      </c>
      <c r="C74" s="14">
        <v>16</v>
      </c>
      <c r="D74" s="15">
        <v>1</v>
      </c>
      <c r="E74" s="16">
        <v>4</v>
      </c>
      <c r="F74" s="17">
        <v>6</v>
      </c>
      <c r="G74" s="2"/>
      <c r="H74" s="18">
        <v>16</v>
      </c>
      <c r="I74" s="19">
        <v>1</v>
      </c>
      <c r="J74" s="15">
        <v>4</v>
      </c>
      <c r="K74" s="20">
        <v>6</v>
      </c>
      <c r="L74" s="2"/>
      <c r="M74" s="21">
        <v>16</v>
      </c>
      <c r="N74" s="22">
        <v>1</v>
      </c>
      <c r="O74" s="19">
        <v>8</v>
      </c>
      <c r="P74" s="23">
        <v>6</v>
      </c>
      <c r="Q74" s="2"/>
      <c r="R74" s="24">
        <v>16</v>
      </c>
      <c r="S74" s="16">
        <v>1</v>
      </c>
      <c r="T74" s="22">
        <v>8</v>
      </c>
      <c r="U74" s="25">
        <v>6</v>
      </c>
    </row>
    <row r="75" spans="2:21" s="1" customFormat="1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2:21" s="1" customFormat="1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1" customFormat="1" ht="12.75">
      <c r="A77" s="1"/>
      <c r="B77" s="5">
        <v>17</v>
      </c>
      <c r="C77" s="6" t="s">
        <v>16</v>
      </c>
      <c r="D77" s="30"/>
      <c r="E77" s="30"/>
      <c r="F77" s="31"/>
      <c r="G77" s="32"/>
      <c r="H77" s="6" t="s">
        <v>17</v>
      </c>
      <c r="I77" s="30"/>
      <c r="J77" s="30"/>
      <c r="K77" s="31"/>
      <c r="L77" s="33"/>
      <c r="M77" s="6" t="s">
        <v>18</v>
      </c>
      <c r="N77" s="30"/>
      <c r="O77" s="30"/>
      <c r="P77" s="31"/>
      <c r="Q77" s="33"/>
      <c r="R77" s="6" t="s">
        <v>19</v>
      </c>
      <c r="S77" s="30"/>
      <c r="T77" s="30"/>
      <c r="U77" s="31"/>
    </row>
    <row r="78" spans="2:21" s="1" customFormat="1" ht="12.75">
      <c r="B78" s="9"/>
      <c r="C78" s="10">
        <v>1</v>
      </c>
      <c r="D78" s="11">
        <v>2</v>
      </c>
      <c r="E78" s="11">
        <v>3</v>
      </c>
      <c r="F78" s="12">
        <v>4</v>
      </c>
      <c r="G78" s="3"/>
      <c r="H78" s="10">
        <v>1</v>
      </c>
      <c r="I78" s="11">
        <v>2</v>
      </c>
      <c r="J78" s="11">
        <v>3</v>
      </c>
      <c r="K78" s="12">
        <v>4</v>
      </c>
      <c r="L78" s="2"/>
      <c r="M78" s="10">
        <v>1</v>
      </c>
      <c r="N78" s="11">
        <v>2</v>
      </c>
      <c r="O78" s="11">
        <v>3</v>
      </c>
      <c r="P78" s="12">
        <v>4</v>
      </c>
      <c r="Q78" s="2"/>
      <c r="R78" s="10">
        <v>1</v>
      </c>
      <c r="S78" s="11">
        <v>2</v>
      </c>
      <c r="T78" s="11">
        <v>3</v>
      </c>
      <c r="U78" s="12">
        <v>4</v>
      </c>
    </row>
    <row r="79" spans="1:21" s="1" customFormat="1" ht="12.75">
      <c r="A79" s="1"/>
      <c r="B79" s="13">
        <v>1</v>
      </c>
      <c r="C79" s="14">
        <v>1</v>
      </c>
      <c r="D79" s="15">
        <v>2</v>
      </c>
      <c r="E79" s="16">
        <v>5</v>
      </c>
      <c r="F79" s="17">
        <v>7</v>
      </c>
      <c r="G79" s="2"/>
      <c r="H79" s="18">
        <v>1</v>
      </c>
      <c r="I79" s="19">
        <v>2</v>
      </c>
      <c r="J79" s="15">
        <v>5</v>
      </c>
      <c r="K79" s="20">
        <v>7</v>
      </c>
      <c r="L79" s="2"/>
      <c r="M79" s="21">
        <v>1</v>
      </c>
      <c r="N79" s="22">
        <v>2</v>
      </c>
      <c r="O79" s="19">
        <v>9</v>
      </c>
      <c r="P79" s="23">
        <v>7</v>
      </c>
      <c r="Q79" s="2"/>
      <c r="R79" s="24">
        <v>1</v>
      </c>
      <c r="S79" s="16">
        <v>2</v>
      </c>
      <c r="T79" s="22">
        <v>9</v>
      </c>
      <c r="U79" s="25">
        <v>7</v>
      </c>
    </row>
    <row r="80" spans="1:21" s="1" customFormat="1" ht="12.75">
      <c r="A80" s="1"/>
      <c r="B80" s="13">
        <v>2</v>
      </c>
      <c r="C80" s="14">
        <v>2</v>
      </c>
      <c r="D80" s="27">
        <v>3</v>
      </c>
      <c r="E80" s="16">
        <v>6</v>
      </c>
      <c r="F80" s="17">
        <v>8</v>
      </c>
      <c r="G80" s="2"/>
      <c r="H80" s="18">
        <v>2</v>
      </c>
      <c r="I80" s="19">
        <v>3</v>
      </c>
      <c r="J80" s="15">
        <v>6</v>
      </c>
      <c r="K80" s="20">
        <v>8</v>
      </c>
      <c r="L80" s="2"/>
      <c r="M80" s="21">
        <v>2</v>
      </c>
      <c r="N80" s="22">
        <v>3</v>
      </c>
      <c r="O80" s="19">
        <v>10</v>
      </c>
      <c r="P80" s="23">
        <v>8</v>
      </c>
      <c r="Q80" s="2"/>
      <c r="R80" s="24">
        <v>2</v>
      </c>
      <c r="S80" s="16">
        <v>3</v>
      </c>
      <c r="T80" s="22">
        <v>10</v>
      </c>
      <c r="U80" s="25">
        <v>8</v>
      </c>
    </row>
    <row r="81" spans="1:21" s="1" customFormat="1" ht="12.75">
      <c r="A81" s="1"/>
      <c r="B81" s="13">
        <v>3</v>
      </c>
      <c r="C81" s="14">
        <v>3</v>
      </c>
      <c r="D81" s="15">
        <v>4</v>
      </c>
      <c r="E81" s="16">
        <v>7</v>
      </c>
      <c r="F81" s="17">
        <v>9</v>
      </c>
      <c r="G81" s="2"/>
      <c r="H81" s="18">
        <v>3</v>
      </c>
      <c r="I81" s="19">
        <v>4</v>
      </c>
      <c r="J81" s="15">
        <v>7</v>
      </c>
      <c r="K81" s="20">
        <v>9</v>
      </c>
      <c r="L81" s="2"/>
      <c r="M81" s="21">
        <v>3</v>
      </c>
      <c r="N81" s="22">
        <v>4</v>
      </c>
      <c r="O81" s="19">
        <v>11</v>
      </c>
      <c r="P81" s="23">
        <v>9</v>
      </c>
      <c r="Q81" s="2"/>
      <c r="R81" s="24">
        <v>3</v>
      </c>
      <c r="S81" s="16">
        <v>4</v>
      </c>
      <c r="T81" s="22">
        <v>11</v>
      </c>
      <c r="U81" s="25">
        <v>9</v>
      </c>
    </row>
    <row r="82" spans="1:21" s="1" customFormat="1" ht="12.75">
      <c r="A82" s="1"/>
      <c r="B82" s="13">
        <v>4</v>
      </c>
      <c r="C82" s="26">
        <v>4</v>
      </c>
      <c r="D82" s="15">
        <v>5</v>
      </c>
      <c r="E82" s="16">
        <v>8</v>
      </c>
      <c r="F82" s="17">
        <v>10</v>
      </c>
      <c r="G82" s="2"/>
      <c r="H82" s="18">
        <v>4</v>
      </c>
      <c r="I82" s="19">
        <v>5</v>
      </c>
      <c r="J82" s="15">
        <v>8</v>
      </c>
      <c r="K82" s="20">
        <v>10</v>
      </c>
      <c r="L82" s="2"/>
      <c r="M82" s="21">
        <v>4</v>
      </c>
      <c r="N82" s="22">
        <v>5</v>
      </c>
      <c r="O82" s="19">
        <v>12</v>
      </c>
      <c r="P82" s="23">
        <v>10</v>
      </c>
      <c r="Q82" s="2"/>
      <c r="R82" s="24">
        <v>4</v>
      </c>
      <c r="S82" s="16">
        <v>5</v>
      </c>
      <c r="T82" s="22">
        <v>12</v>
      </c>
      <c r="U82" s="25">
        <v>10</v>
      </c>
    </row>
    <row r="83" spans="1:21" s="1" customFormat="1" ht="12.75">
      <c r="A83" s="1"/>
      <c r="B83" s="13">
        <v>5</v>
      </c>
      <c r="C83" s="14">
        <v>5</v>
      </c>
      <c r="D83" s="15">
        <v>6</v>
      </c>
      <c r="E83" s="16">
        <v>9</v>
      </c>
      <c r="F83" s="17">
        <v>11</v>
      </c>
      <c r="G83" s="2"/>
      <c r="H83" s="18">
        <v>5</v>
      </c>
      <c r="I83" s="19">
        <v>6</v>
      </c>
      <c r="J83" s="15">
        <v>9</v>
      </c>
      <c r="K83" s="20">
        <v>11</v>
      </c>
      <c r="L83" s="2"/>
      <c r="M83" s="21">
        <v>5</v>
      </c>
      <c r="N83" s="22">
        <v>6</v>
      </c>
      <c r="O83" s="19">
        <v>13</v>
      </c>
      <c r="P83" s="23">
        <v>11</v>
      </c>
      <c r="Q83" s="2"/>
      <c r="R83" s="24">
        <v>5</v>
      </c>
      <c r="S83" s="16">
        <v>6</v>
      </c>
      <c r="T83" s="22">
        <v>13</v>
      </c>
      <c r="U83" s="25">
        <v>11</v>
      </c>
    </row>
    <row r="84" spans="1:21" s="1" customFormat="1" ht="12.75">
      <c r="A84" s="1"/>
      <c r="B84" s="13">
        <v>6</v>
      </c>
      <c r="C84" s="14">
        <v>6</v>
      </c>
      <c r="D84" s="15">
        <v>7</v>
      </c>
      <c r="E84" s="16">
        <v>10</v>
      </c>
      <c r="F84" s="17">
        <v>12</v>
      </c>
      <c r="G84" s="2"/>
      <c r="H84" s="18">
        <v>6</v>
      </c>
      <c r="I84" s="19">
        <v>7</v>
      </c>
      <c r="J84" s="15">
        <v>10</v>
      </c>
      <c r="K84" s="20">
        <v>12</v>
      </c>
      <c r="L84" s="2"/>
      <c r="M84" s="21">
        <v>6</v>
      </c>
      <c r="N84" s="22">
        <v>7</v>
      </c>
      <c r="O84" s="19">
        <v>14</v>
      </c>
      <c r="P84" s="23">
        <v>12</v>
      </c>
      <c r="Q84" s="2"/>
      <c r="R84" s="24">
        <v>6</v>
      </c>
      <c r="S84" s="16">
        <v>7</v>
      </c>
      <c r="T84" s="22">
        <v>14</v>
      </c>
      <c r="U84" s="25">
        <v>12</v>
      </c>
    </row>
    <row r="85" spans="1:21" s="1" customFormat="1" ht="12.75">
      <c r="A85" s="1"/>
      <c r="B85" s="13">
        <v>7</v>
      </c>
      <c r="C85" s="14">
        <v>7</v>
      </c>
      <c r="D85" s="15">
        <v>8</v>
      </c>
      <c r="E85" s="28">
        <v>11</v>
      </c>
      <c r="F85" s="17">
        <v>13</v>
      </c>
      <c r="G85" s="2"/>
      <c r="H85" s="18">
        <v>7</v>
      </c>
      <c r="I85" s="19">
        <v>8</v>
      </c>
      <c r="J85" s="15">
        <v>11</v>
      </c>
      <c r="K85" s="20">
        <v>13</v>
      </c>
      <c r="L85" s="2"/>
      <c r="M85" s="21">
        <v>7</v>
      </c>
      <c r="N85" s="22">
        <v>8</v>
      </c>
      <c r="O85" s="19">
        <v>15</v>
      </c>
      <c r="P85" s="23">
        <v>13</v>
      </c>
      <c r="Q85" s="2"/>
      <c r="R85" s="24">
        <v>7</v>
      </c>
      <c r="S85" s="16">
        <v>8</v>
      </c>
      <c r="T85" s="22">
        <v>15</v>
      </c>
      <c r="U85" s="25">
        <v>13</v>
      </c>
    </row>
    <row r="86" spans="1:21" s="1" customFormat="1" ht="12.75">
      <c r="A86" s="1"/>
      <c r="B86" s="13">
        <v>8</v>
      </c>
      <c r="C86" s="14">
        <v>8</v>
      </c>
      <c r="D86" s="15">
        <v>9</v>
      </c>
      <c r="E86" s="16">
        <v>12</v>
      </c>
      <c r="F86" s="17">
        <v>14</v>
      </c>
      <c r="G86" s="2"/>
      <c r="H86" s="18">
        <v>8</v>
      </c>
      <c r="I86" s="19">
        <v>9</v>
      </c>
      <c r="J86" s="15">
        <v>12</v>
      </c>
      <c r="K86" s="20">
        <v>14</v>
      </c>
      <c r="L86" s="2"/>
      <c r="M86" s="21">
        <v>8</v>
      </c>
      <c r="N86" s="22">
        <v>9</v>
      </c>
      <c r="O86" s="19">
        <v>16</v>
      </c>
      <c r="P86" s="23">
        <v>14</v>
      </c>
      <c r="Q86" s="2"/>
      <c r="R86" s="24">
        <v>8</v>
      </c>
      <c r="S86" s="16">
        <v>9</v>
      </c>
      <c r="T86" s="22">
        <v>16</v>
      </c>
      <c r="U86" s="25">
        <v>14</v>
      </c>
    </row>
    <row r="87" spans="1:21" s="1" customFormat="1" ht="12.75">
      <c r="A87" s="1"/>
      <c r="B87" s="13">
        <v>9</v>
      </c>
      <c r="C87" s="14">
        <v>9</v>
      </c>
      <c r="D87" s="15">
        <v>10</v>
      </c>
      <c r="E87" s="16">
        <v>13</v>
      </c>
      <c r="F87" s="17">
        <v>15</v>
      </c>
      <c r="G87" s="2"/>
      <c r="H87" s="18">
        <v>9</v>
      </c>
      <c r="I87" s="19">
        <v>10</v>
      </c>
      <c r="J87" s="15">
        <v>13</v>
      </c>
      <c r="K87" s="20">
        <v>15</v>
      </c>
      <c r="L87" s="2"/>
      <c r="M87" s="21">
        <v>9</v>
      </c>
      <c r="N87" s="22">
        <v>10</v>
      </c>
      <c r="O87" s="19">
        <v>17</v>
      </c>
      <c r="P87" s="23">
        <v>15</v>
      </c>
      <c r="Q87" s="2"/>
      <c r="R87" s="24">
        <v>9</v>
      </c>
      <c r="S87" s="16">
        <v>10</v>
      </c>
      <c r="T87" s="22">
        <v>17</v>
      </c>
      <c r="U87" s="25">
        <v>15</v>
      </c>
    </row>
    <row r="88" spans="1:21" s="1" customFormat="1" ht="12.75">
      <c r="A88" s="1"/>
      <c r="B88" s="13">
        <v>10</v>
      </c>
      <c r="C88" s="14">
        <v>10</v>
      </c>
      <c r="D88" s="15">
        <v>11</v>
      </c>
      <c r="E88" s="16">
        <v>14</v>
      </c>
      <c r="F88" s="17">
        <v>16</v>
      </c>
      <c r="G88" s="2"/>
      <c r="H88" s="18">
        <v>10</v>
      </c>
      <c r="I88" s="19">
        <v>11</v>
      </c>
      <c r="J88" s="15">
        <v>14</v>
      </c>
      <c r="K88" s="20">
        <v>16</v>
      </c>
      <c r="L88" s="2"/>
      <c r="M88" s="21">
        <v>10</v>
      </c>
      <c r="N88" s="22">
        <v>11</v>
      </c>
      <c r="O88" s="19">
        <v>1</v>
      </c>
      <c r="P88" s="23">
        <v>16</v>
      </c>
      <c r="Q88" s="2"/>
      <c r="R88" s="24">
        <v>10</v>
      </c>
      <c r="S88" s="16">
        <v>11</v>
      </c>
      <c r="T88" s="22">
        <v>1</v>
      </c>
      <c r="U88" s="25">
        <v>16</v>
      </c>
    </row>
    <row r="89" spans="1:21" s="1" customFormat="1" ht="12.75">
      <c r="A89" s="1"/>
      <c r="B89" s="13">
        <v>11</v>
      </c>
      <c r="C89" s="14">
        <v>11</v>
      </c>
      <c r="D89" s="15">
        <v>12</v>
      </c>
      <c r="E89" s="35">
        <v>15</v>
      </c>
      <c r="F89" s="17">
        <v>17</v>
      </c>
      <c r="G89" s="2"/>
      <c r="H89" s="18">
        <v>11</v>
      </c>
      <c r="I89" s="19">
        <v>12</v>
      </c>
      <c r="J89" s="15">
        <v>15</v>
      </c>
      <c r="K89" s="20">
        <v>17</v>
      </c>
      <c r="L89" s="2"/>
      <c r="M89" s="21">
        <v>11</v>
      </c>
      <c r="N89" s="22">
        <v>12</v>
      </c>
      <c r="O89" s="19">
        <v>2</v>
      </c>
      <c r="P89" s="23">
        <v>17</v>
      </c>
      <c r="Q89" s="2"/>
      <c r="R89" s="24">
        <v>11</v>
      </c>
      <c r="S89" s="16">
        <v>12</v>
      </c>
      <c r="T89" s="22">
        <v>2</v>
      </c>
      <c r="U89" s="25">
        <v>17</v>
      </c>
    </row>
    <row r="90" spans="1:21" s="1" customFormat="1" ht="12.75">
      <c r="A90" s="1"/>
      <c r="B90" s="13">
        <v>12</v>
      </c>
      <c r="C90" s="14">
        <v>12</v>
      </c>
      <c r="D90" s="15">
        <v>13</v>
      </c>
      <c r="E90" s="35">
        <v>16</v>
      </c>
      <c r="F90" s="17">
        <v>1</v>
      </c>
      <c r="G90" s="2"/>
      <c r="H90" s="18">
        <v>12</v>
      </c>
      <c r="I90" s="19">
        <v>13</v>
      </c>
      <c r="J90" s="15">
        <v>16</v>
      </c>
      <c r="K90" s="20">
        <v>1</v>
      </c>
      <c r="L90" s="2"/>
      <c r="M90" s="21">
        <v>12</v>
      </c>
      <c r="N90" s="22">
        <v>13</v>
      </c>
      <c r="O90" s="19">
        <v>3</v>
      </c>
      <c r="P90" s="23">
        <v>1</v>
      </c>
      <c r="Q90" s="2"/>
      <c r="R90" s="24">
        <v>12</v>
      </c>
      <c r="S90" s="16">
        <v>13</v>
      </c>
      <c r="T90" s="22">
        <v>3</v>
      </c>
      <c r="U90" s="25">
        <v>1</v>
      </c>
    </row>
    <row r="91" spans="1:21" s="1" customFormat="1" ht="12.75">
      <c r="A91" s="1"/>
      <c r="B91" s="13">
        <v>13</v>
      </c>
      <c r="C91" s="14">
        <v>13</v>
      </c>
      <c r="D91" s="15">
        <v>14</v>
      </c>
      <c r="E91" s="16">
        <v>17</v>
      </c>
      <c r="F91" s="17">
        <v>2</v>
      </c>
      <c r="G91" s="2"/>
      <c r="H91" s="18">
        <v>13</v>
      </c>
      <c r="I91" s="19">
        <v>14</v>
      </c>
      <c r="J91" s="15">
        <v>17</v>
      </c>
      <c r="K91" s="20">
        <v>2</v>
      </c>
      <c r="L91" s="2"/>
      <c r="M91" s="21">
        <v>13</v>
      </c>
      <c r="N91" s="22">
        <v>14</v>
      </c>
      <c r="O91" s="19">
        <v>4</v>
      </c>
      <c r="P91" s="23">
        <v>2</v>
      </c>
      <c r="Q91" s="2"/>
      <c r="R91" s="24">
        <v>13</v>
      </c>
      <c r="S91" s="16">
        <v>14</v>
      </c>
      <c r="T91" s="22">
        <v>4</v>
      </c>
      <c r="U91" s="25">
        <v>2</v>
      </c>
    </row>
    <row r="92" spans="1:21" s="1" customFormat="1" ht="12.75">
      <c r="A92" s="1"/>
      <c r="B92" s="34">
        <v>14</v>
      </c>
      <c r="C92" s="14">
        <v>14</v>
      </c>
      <c r="D92" s="15">
        <v>15</v>
      </c>
      <c r="E92" s="16">
        <v>1</v>
      </c>
      <c r="F92" s="17">
        <v>3</v>
      </c>
      <c r="G92" s="2"/>
      <c r="H92" s="18">
        <v>14</v>
      </c>
      <c r="I92" s="19">
        <v>15</v>
      </c>
      <c r="J92" s="15">
        <v>1</v>
      </c>
      <c r="K92" s="20">
        <v>3</v>
      </c>
      <c r="L92" s="2"/>
      <c r="M92" s="21">
        <v>14</v>
      </c>
      <c r="N92" s="22">
        <v>15</v>
      </c>
      <c r="O92" s="19">
        <v>5</v>
      </c>
      <c r="P92" s="23">
        <v>3</v>
      </c>
      <c r="Q92" s="2"/>
      <c r="R92" s="24">
        <v>14</v>
      </c>
      <c r="S92" s="16">
        <v>15</v>
      </c>
      <c r="T92" s="22">
        <v>5</v>
      </c>
      <c r="U92" s="25">
        <v>3</v>
      </c>
    </row>
    <row r="93" spans="1:21" s="1" customFormat="1" ht="12.75">
      <c r="A93" s="1"/>
      <c r="B93" s="13">
        <v>15</v>
      </c>
      <c r="C93" s="14">
        <v>15</v>
      </c>
      <c r="D93" s="15">
        <v>16</v>
      </c>
      <c r="E93" s="16">
        <v>2</v>
      </c>
      <c r="F93" s="17">
        <v>4</v>
      </c>
      <c r="G93" s="2"/>
      <c r="H93" s="18">
        <v>15</v>
      </c>
      <c r="I93" s="19">
        <v>16</v>
      </c>
      <c r="J93" s="15">
        <v>2</v>
      </c>
      <c r="K93" s="20">
        <v>4</v>
      </c>
      <c r="L93" s="2"/>
      <c r="M93" s="21">
        <v>15</v>
      </c>
      <c r="N93" s="22">
        <v>16</v>
      </c>
      <c r="O93" s="19">
        <v>6</v>
      </c>
      <c r="P93" s="23">
        <v>4</v>
      </c>
      <c r="Q93" s="2"/>
      <c r="R93" s="24">
        <v>15</v>
      </c>
      <c r="S93" s="16">
        <v>16</v>
      </c>
      <c r="T93" s="22">
        <v>6</v>
      </c>
      <c r="U93" s="25">
        <v>4</v>
      </c>
    </row>
    <row r="94" spans="1:21" s="1" customFormat="1" ht="12.75">
      <c r="A94" s="1"/>
      <c r="B94" s="13">
        <v>16</v>
      </c>
      <c r="C94" s="14">
        <v>16</v>
      </c>
      <c r="D94" s="15">
        <v>17</v>
      </c>
      <c r="E94" s="16">
        <v>3</v>
      </c>
      <c r="F94" s="17">
        <v>5</v>
      </c>
      <c r="G94" s="2"/>
      <c r="H94" s="18">
        <v>16</v>
      </c>
      <c r="I94" s="19">
        <v>17</v>
      </c>
      <c r="J94" s="15">
        <v>3</v>
      </c>
      <c r="K94" s="20">
        <v>5</v>
      </c>
      <c r="L94" s="2"/>
      <c r="M94" s="21">
        <v>16</v>
      </c>
      <c r="N94" s="22">
        <v>17</v>
      </c>
      <c r="O94" s="19">
        <v>7</v>
      </c>
      <c r="P94" s="23">
        <v>5</v>
      </c>
      <c r="Q94" s="2"/>
      <c r="R94" s="24">
        <v>16</v>
      </c>
      <c r="S94" s="16">
        <v>17</v>
      </c>
      <c r="T94" s="22">
        <v>7</v>
      </c>
      <c r="U94" s="25">
        <v>5</v>
      </c>
    </row>
    <row r="95" spans="1:21" s="1" customFormat="1" ht="12.75">
      <c r="A95" s="1"/>
      <c r="B95" s="34">
        <v>17</v>
      </c>
      <c r="C95" s="14">
        <v>17</v>
      </c>
      <c r="D95" s="15">
        <v>1</v>
      </c>
      <c r="E95" s="16">
        <v>4</v>
      </c>
      <c r="F95" s="17">
        <v>6</v>
      </c>
      <c r="G95" s="2"/>
      <c r="H95" s="18">
        <v>17</v>
      </c>
      <c r="I95" s="19">
        <v>1</v>
      </c>
      <c r="J95" s="15">
        <v>4</v>
      </c>
      <c r="K95" s="20">
        <v>6</v>
      </c>
      <c r="L95" s="2"/>
      <c r="M95" s="21">
        <v>17</v>
      </c>
      <c r="N95" s="22">
        <v>1</v>
      </c>
      <c r="O95" s="19">
        <v>8</v>
      </c>
      <c r="P95" s="23">
        <v>6</v>
      </c>
      <c r="Q95" s="2"/>
      <c r="R95" s="24">
        <v>17</v>
      </c>
      <c r="S95" s="16">
        <v>1</v>
      </c>
      <c r="T95" s="22">
        <v>8</v>
      </c>
      <c r="U95" s="25">
        <v>6</v>
      </c>
    </row>
    <row r="96" spans="2:21" s="1" customFormat="1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s="1" customFormat="1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s="1" customFormat="1" ht="12.75">
      <c r="A98" s="1"/>
      <c r="B98" s="5">
        <v>17</v>
      </c>
      <c r="C98" s="6" t="s">
        <v>20</v>
      </c>
      <c r="D98" s="30"/>
      <c r="E98" s="30"/>
      <c r="F98" s="31"/>
      <c r="G98" s="32"/>
      <c r="H98" s="6" t="s">
        <v>21</v>
      </c>
      <c r="I98" s="30"/>
      <c r="J98" s="30"/>
      <c r="K98" s="31"/>
      <c r="L98" s="33"/>
      <c r="M98" s="6" t="s">
        <v>22</v>
      </c>
      <c r="N98" s="30"/>
      <c r="O98" s="30"/>
      <c r="P98" s="31"/>
      <c r="Q98" s="33"/>
      <c r="R98" s="6" t="s">
        <v>23</v>
      </c>
      <c r="S98" s="30"/>
      <c r="T98" s="30"/>
      <c r="U98" s="31"/>
    </row>
    <row r="99" spans="2:21" s="1" customFormat="1" ht="12.75">
      <c r="B99" s="9"/>
      <c r="C99" s="10">
        <v>1</v>
      </c>
      <c r="D99" s="11">
        <v>2</v>
      </c>
      <c r="E99" s="11">
        <v>3</v>
      </c>
      <c r="F99" s="12">
        <v>4</v>
      </c>
      <c r="G99" s="3"/>
      <c r="H99" s="10">
        <v>1</v>
      </c>
      <c r="I99" s="11">
        <v>2</v>
      </c>
      <c r="J99" s="11">
        <v>3</v>
      </c>
      <c r="K99" s="12">
        <v>4</v>
      </c>
      <c r="L99" s="2"/>
      <c r="M99" s="10">
        <v>1</v>
      </c>
      <c r="N99" s="11">
        <v>2</v>
      </c>
      <c r="O99" s="11">
        <v>3</v>
      </c>
      <c r="P99" s="12">
        <v>4</v>
      </c>
      <c r="Q99" s="2"/>
      <c r="R99" s="10">
        <v>1</v>
      </c>
      <c r="S99" s="11">
        <v>2</v>
      </c>
      <c r="T99" s="11">
        <v>3</v>
      </c>
      <c r="U99" s="12">
        <v>4</v>
      </c>
    </row>
    <row r="100" spans="1:21" s="1" customFormat="1" ht="12.75">
      <c r="A100" s="1"/>
      <c r="B100" s="13">
        <v>1</v>
      </c>
      <c r="C100" s="14">
        <v>1</v>
      </c>
      <c r="D100" s="15">
        <v>2</v>
      </c>
      <c r="E100" s="16">
        <v>5</v>
      </c>
      <c r="F100" s="17">
        <v>7</v>
      </c>
      <c r="G100" s="2"/>
      <c r="H100" s="18">
        <v>1</v>
      </c>
      <c r="I100" s="19">
        <v>2</v>
      </c>
      <c r="J100" s="15">
        <v>5</v>
      </c>
      <c r="K100" s="20">
        <v>7</v>
      </c>
      <c r="L100" s="2"/>
      <c r="M100" s="21">
        <v>1</v>
      </c>
      <c r="N100" s="22">
        <v>2</v>
      </c>
      <c r="O100" s="19">
        <v>11</v>
      </c>
      <c r="P100" s="23">
        <v>9</v>
      </c>
      <c r="Q100" s="2"/>
      <c r="R100" s="24">
        <v>1</v>
      </c>
      <c r="S100" s="16">
        <v>2</v>
      </c>
      <c r="T100" s="22">
        <v>11</v>
      </c>
      <c r="U100" s="25">
        <v>9</v>
      </c>
    </row>
    <row r="101" spans="1:21" s="1" customFormat="1" ht="12.75">
      <c r="A101" s="1"/>
      <c r="B101" s="13">
        <v>2</v>
      </c>
      <c r="C101" s="14">
        <v>2</v>
      </c>
      <c r="D101" s="27">
        <v>3</v>
      </c>
      <c r="E101" s="16">
        <v>6</v>
      </c>
      <c r="F101" s="17">
        <v>8</v>
      </c>
      <c r="G101" s="2"/>
      <c r="H101" s="18">
        <v>2</v>
      </c>
      <c r="I101" s="19">
        <v>3</v>
      </c>
      <c r="J101" s="15">
        <v>6</v>
      </c>
      <c r="K101" s="20">
        <v>8</v>
      </c>
      <c r="L101" s="2"/>
      <c r="M101" s="21">
        <v>2</v>
      </c>
      <c r="N101" s="22">
        <v>3</v>
      </c>
      <c r="O101" s="19">
        <v>12</v>
      </c>
      <c r="P101" s="23">
        <v>10</v>
      </c>
      <c r="Q101" s="2"/>
      <c r="R101" s="24">
        <v>2</v>
      </c>
      <c r="S101" s="16">
        <v>3</v>
      </c>
      <c r="T101" s="22">
        <v>12</v>
      </c>
      <c r="U101" s="25">
        <v>10</v>
      </c>
    </row>
    <row r="102" spans="1:21" s="1" customFormat="1" ht="12.75">
      <c r="A102" s="1"/>
      <c r="B102" s="13">
        <v>3</v>
      </c>
      <c r="C102" s="14">
        <v>3</v>
      </c>
      <c r="D102" s="15">
        <v>4</v>
      </c>
      <c r="E102" s="16">
        <v>7</v>
      </c>
      <c r="F102" s="17">
        <v>9</v>
      </c>
      <c r="G102" s="2"/>
      <c r="H102" s="18">
        <v>3</v>
      </c>
      <c r="I102" s="19">
        <v>4</v>
      </c>
      <c r="J102" s="15">
        <v>7</v>
      </c>
      <c r="K102" s="20">
        <v>9</v>
      </c>
      <c r="L102" s="2"/>
      <c r="M102" s="21">
        <v>3</v>
      </c>
      <c r="N102" s="22">
        <v>4</v>
      </c>
      <c r="O102" s="19">
        <v>13</v>
      </c>
      <c r="P102" s="23">
        <v>11</v>
      </c>
      <c r="Q102" s="2"/>
      <c r="R102" s="24">
        <v>3</v>
      </c>
      <c r="S102" s="16">
        <v>4</v>
      </c>
      <c r="T102" s="22">
        <v>13</v>
      </c>
      <c r="U102" s="25">
        <v>11</v>
      </c>
    </row>
    <row r="103" spans="1:21" s="1" customFormat="1" ht="12.75">
      <c r="A103" s="1"/>
      <c r="B103" s="13">
        <v>4</v>
      </c>
      <c r="C103" s="26">
        <v>4</v>
      </c>
      <c r="D103" s="15">
        <v>5</v>
      </c>
      <c r="E103" s="16">
        <v>8</v>
      </c>
      <c r="F103" s="17">
        <v>10</v>
      </c>
      <c r="G103" s="2"/>
      <c r="H103" s="18">
        <v>4</v>
      </c>
      <c r="I103" s="19">
        <v>5</v>
      </c>
      <c r="J103" s="15">
        <v>8</v>
      </c>
      <c r="K103" s="20">
        <v>10</v>
      </c>
      <c r="L103" s="2"/>
      <c r="M103" s="21">
        <v>4</v>
      </c>
      <c r="N103" s="22">
        <v>5</v>
      </c>
      <c r="O103" s="19">
        <v>14</v>
      </c>
      <c r="P103" s="23">
        <v>12</v>
      </c>
      <c r="Q103" s="2"/>
      <c r="R103" s="24">
        <v>4</v>
      </c>
      <c r="S103" s="16">
        <v>5</v>
      </c>
      <c r="T103" s="22">
        <v>14</v>
      </c>
      <c r="U103" s="25">
        <v>12</v>
      </c>
    </row>
    <row r="104" spans="1:21" s="1" customFormat="1" ht="12.75">
      <c r="A104" s="1"/>
      <c r="B104" s="13">
        <v>5</v>
      </c>
      <c r="C104" s="14">
        <v>5</v>
      </c>
      <c r="D104" s="15">
        <v>6</v>
      </c>
      <c r="E104" s="16">
        <v>9</v>
      </c>
      <c r="F104" s="17">
        <v>11</v>
      </c>
      <c r="G104" s="2"/>
      <c r="H104" s="18">
        <v>5</v>
      </c>
      <c r="I104" s="19">
        <v>6</v>
      </c>
      <c r="J104" s="15">
        <v>9</v>
      </c>
      <c r="K104" s="20">
        <v>11</v>
      </c>
      <c r="L104" s="2"/>
      <c r="M104" s="21">
        <v>5</v>
      </c>
      <c r="N104" s="22">
        <v>6</v>
      </c>
      <c r="O104" s="19">
        <v>15</v>
      </c>
      <c r="P104" s="23">
        <v>13</v>
      </c>
      <c r="Q104" s="2"/>
      <c r="R104" s="24">
        <v>5</v>
      </c>
      <c r="S104" s="16">
        <v>6</v>
      </c>
      <c r="T104" s="22">
        <v>15</v>
      </c>
      <c r="U104" s="25">
        <v>13</v>
      </c>
    </row>
    <row r="105" spans="1:21" s="1" customFormat="1" ht="12.75">
      <c r="A105" s="1"/>
      <c r="B105" s="13">
        <v>6</v>
      </c>
      <c r="C105" s="14">
        <v>6</v>
      </c>
      <c r="D105" s="15">
        <v>7</v>
      </c>
      <c r="E105" s="16">
        <v>10</v>
      </c>
      <c r="F105" s="17">
        <v>12</v>
      </c>
      <c r="G105" s="2"/>
      <c r="H105" s="18">
        <v>6</v>
      </c>
      <c r="I105" s="19">
        <v>7</v>
      </c>
      <c r="J105" s="15">
        <v>10</v>
      </c>
      <c r="K105" s="20">
        <v>12</v>
      </c>
      <c r="L105" s="2"/>
      <c r="M105" s="21">
        <v>6</v>
      </c>
      <c r="N105" s="22">
        <v>7</v>
      </c>
      <c r="O105" s="19">
        <v>16</v>
      </c>
      <c r="P105" s="23">
        <v>14</v>
      </c>
      <c r="Q105" s="2"/>
      <c r="R105" s="24">
        <v>6</v>
      </c>
      <c r="S105" s="16">
        <v>7</v>
      </c>
      <c r="T105" s="22">
        <v>16</v>
      </c>
      <c r="U105" s="25">
        <v>14</v>
      </c>
    </row>
    <row r="106" spans="1:21" s="1" customFormat="1" ht="12.75">
      <c r="A106" s="1"/>
      <c r="B106" s="13">
        <v>7</v>
      </c>
      <c r="C106" s="14">
        <v>7</v>
      </c>
      <c r="D106" s="15">
        <v>8</v>
      </c>
      <c r="E106" s="28">
        <v>11</v>
      </c>
      <c r="F106" s="17">
        <v>13</v>
      </c>
      <c r="G106" s="2"/>
      <c r="H106" s="18">
        <v>7</v>
      </c>
      <c r="I106" s="19">
        <v>8</v>
      </c>
      <c r="J106" s="15">
        <v>11</v>
      </c>
      <c r="K106" s="20">
        <v>13</v>
      </c>
      <c r="L106" s="2"/>
      <c r="M106" s="21">
        <v>7</v>
      </c>
      <c r="N106" s="22">
        <v>8</v>
      </c>
      <c r="O106" s="19">
        <v>17</v>
      </c>
      <c r="P106" s="23">
        <v>15</v>
      </c>
      <c r="Q106" s="2"/>
      <c r="R106" s="24">
        <v>7</v>
      </c>
      <c r="S106" s="16">
        <v>8</v>
      </c>
      <c r="T106" s="22">
        <v>17</v>
      </c>
      <c r="U106" s="25">
        <v>15</v>
      </c>
    </row>
    <row r="107" spans="1:21" s="1" customFormat="1" ht="12.75">
      <c r="A107" s="1"/>
      <c r="B107" s="13">
        <v>8</v>
      </c>
      <c r="C107" s="14">
        <v>8</v>
      </c>
      <c r="D107" s="15">
        <v>9</v>
      </c>
      <c r="E107" s="16">
        <v>12</v>
      </c>
      <c r="F107" s="17">
        <v>14</v>
      </c>
      <c r="G107" s="2"/>
      <c r="H107" s="18">
        <v>8</v>
      </c>
      <c r="I107" s="19">
        <v>9</v>
      </c>
      <c r="J107" s="15">
        <v>12</v>
      </c>
      <c r="K107" s="20">
        <v>14</v>
      </c>
      <c r="L107" s="2"/>
      <c r="M107" s="21">
        <v>8</v>
      </c>
      <c r="N107" s="22">
        <v>9</v>
      </c>
      <c r="O107" s="19">
        <v>18</v>
      </c>
      <c r="P107" s="23">
        <v>16</v>
      </c>
      <c r="Q107" s="2"/>
      <c r="R107" s="24">
        <v>8</v>
      </c>
      <c r="S107" s="16">
        <v>9</v>
      </c>
      <c r="T107" s="22">
        <v>18</v>
      </c>
      <c r="U107" s="25">
        <v>16</v>
      </c>
    </row>
    <row r="108" spans="1:21" s="1" customFormat="1" ht="12.75">
      <c r="A108" s="1"/>
      <c r="B108" s="13">
        <v>9</v>
      </c>
      <c r="C108" s="14">
        <v>9</v>
      </c>
      <c r="D108" s="15">
        <v>10</v>
      </c>
      <c r="E108" s="16">
        <v>13</v>
      </c>
      <c r="F108" s="17">
        <v>15</v>
      </c>
      <c r="G108" s="2"/>
      <c r="H108" s="18">
        <v>9</v>
      </c>
      <c r="I108" s="19">
        <v>10</v>
      </c>
      <c r="J108" s="15">
        <v>13</v>
      </c>
      <c r="K108" s="20">
        <v>15</v>
      </c>
      <c r="L108" s="2"/>
      <c r="M108" s="21">
        <v>9</v>
      </c>
      <c r="N108" s="22">
        <v>10</v>
      </c>
      <c r="O108" s="19">
        <v>19</v>
      </c>
      <c r="P108" s="23">
        <v>17</v>
      </c>
      <c r="Q108" s="2"/>
      <c r="R108" s="24">
        <v>9</v>
      </c>
      <c r="S108" s="16">
        <v>10</v>
      </c>
      <c r="T108" s="22">
        <v>19</v>
      </c>
      <c r="U108" s="25">
        <v>17</v>
      </c>
    </row>
    <row r="109" spans="1:21" s="1" customFormat="1" ht="12.75">
      <c r="A109" s="1"/>
      <c r="B109" s="13">
        <v>10</v>
      </c>
      <c r="C109" s="14">
        <v>10</v>
      </c>
      <c r="D109" s="15">
        <v>11</v>
      </c>
      <c r="E109" s="16">
        <v>14</v>
      </c>
      <c r="F109" s="17">
        <v>16</v>
      </c>
      <c r="G109" s="2"/>
      <c r="H109" s="18">
        <v>10</v>
      </c>
      <c r="I109" s="19">
        <v>11</v>
      </c>
      <c r="J109" s="15">
        <v>14</v>
      </c>
      <c r="K109" s="20">
        <v>16</v>
      </c>
      <c r="L109" s="2"/>
      <c r="M109" s="21">
        <v>10</v>
      </c>
      <c r="N109" s="22">
        <v>11</v>
      </c>
      <c r="O109" s="19">
        <v>20</v>
      </c>
      <c r="P109" s="23">
        <v>18</v>
      </c>
      <c r="Q109" s="2"/>
      <c r="R109" s="24">
        <v>10</v>
      </c>
      <c r="S109" s="16">
        <v>11</v>
      </c>
      <c r="T109" s="22">
        <v>20</v>
      </c>
      <c r="U109" s="25">
        <v>18</v>
      </c>
    </row>
    <row r="110" spans="1:21" s="1" customFormat="1" ht="12.75">
      <c r="A110" s="1"/>
      <c r="B110" s="13">
        <v>11</v>
      </c>
      <c r="C110" s="14">
        <v>11</v>
      </c>
      <c r="D110" s="15">
        <v>12</v>
      </c>
      <c r="E110" s="35">
        <v>15</v>
      </c>
      <c r="F110" s="17">
        <v>17</v>
      </c>
      <c r="G110" s="2"/>
      <c r="H110" s="18">
        <v>11</v>
      </c>
      <c r="I110" s="19">
        <v>12</v>
      </c>
      <c r="J110" s="15">
        <v>15</v>
      </c>
      <c r="K110" s="20">
        <v>17</v>
      </c>
      <c r="L110" s="2"/>
      <c r="M110" s="21">
        <v>11</v>
      </c>
      <c r="N110" s="22">
        <v>12</v>
      </c>
      <c r="O110" s="19">
        <v>1</v>
      </c>
      <c r="P110" s="23">
        <v>19</v>
      </c>
      <c r="Q110" s="2"/>
      <c r="R110" s="24">
        <v>11</v>
      </c>
      <c r="S110" s="16">
        <v>12</v>
      </c>
      <c r="T110" s="22">
        <v>1</v>
      </c>
      <c r="U110" s="25">
        <v>19</v>
      </c>
    </row>
    <row r="111" spans="1:21" s="1" customFormat="1" ht="12.75">
      <c r="A111" s="1"/>
      <c r="B111" s="13">
        <v>12</v>
      </c>
      <c r="C111" s="14">
        <v>12</v>
      </c>
      <c r="D111" s="15">
        <v>13</v>
      </c>
      <c r="E111" s="35">
        <v>16</v>
      </c>
      <c r="F111" s="17">
        <v>18</v>
      </c>
      <c r="G111" s="2"/>
      <c r="H111" s="18">
        <v>12</v>
      </c>
      <c r="I111" s="19">
        <v>13</v>
      </c>
      <c r="J111" s="15">
        <v>16</v>
      </c>
      <c r="K111" s="20">
        <v>18</v>
      </c>
      <c r="L111" s="2"/>
      <c r="M111" s="21">
        <v>12</v>
      </c>
      <c r="N111" s="22">
        <v>13</v>
      </c>
      <c r="O111" s="19">
        <v>2</v>
      </c>
      <c r="P111" s="23">
        <v>20</v>
      </c>
      <c r="Q111" s="2"/>
      <c r="R111" s="24">
        <v>12</v>
      </c>
      <c r="S111" s="16">
        <v>13</v>
      </c>
      <c r="T111" s="22">
        <v>2</v>
      </c>
      <c r="U111" s="25">
        <v>20</v>
      </c>
    </row>
    <row r="112" spans="1:21" s="1" customFormat="1" ht="12.75">
      <c r="A112" s="1"/>
      <c r="B112" s="13">
        <v>13</v>
      </c>
      <c r="C112" s="14">
        <v>13</v>
      </c>
      <c r="D112" s="15">
        <v>14</v>
      </c>
      <c r="E112" s="16">
        <v>17</v>
      </c>
      <c r="F112" s="17">
        <v>19</v>
      </c>
      <c r="G112" s="2"/>
      <c r="H112" s="18">
        <v>13</v>
      </c>
      <c r="I112" s="19">
        <v>14</v>
      </c>
      <c r="J112" s="15">
        <v>17</v>
      </c>
      <c r="K112" s="20">
        <v>19</v>
      </c>
      <c r="L112" s="2"/>
      <c r="M112" s="21">
        <v>13</v>
      </c>
      <c r="N112" s="22">
        <v>14</v>
      </c>
      <c r="O112" s="19">
        <v>3</v>
      </c>
      <c r="P112" s="23">
        <v>1</v>
      </c>
      <c r="Q112" s="2"/>
      <c r="R112" s="24">
        <v>13</v>
      </c>
      <c r="S112" s="16">
        <v>14</v>
      </c>
      <c r="T112" s="22">
        <v>3</v>
      </c>
      <c r="U112" s="25">
        <v>1</v>
      </c>
    </row>
    <row r="113" spans="1:21" s="1" customFormat="1" ht="12.75">
      <c r="A113" s="1"/>
      <c r="B113" s="34">
        <v>14</v>
      </c>
      <c r="C113" s="14">
        <v>14</v>
      </c>
      <c r="D113" s="15">
        <v>15</v>
      </c>
      <c r="E113" s="16">
        <v>18</v>
      </c>
      <c r="F113" s="17">
        <v>20</v>
      </c>
      <c r="G113" s="2"/>
      <c r="H113" s="18">
        <v>14</v>
      </c>
      <c r="I113" s="19">
        <v>15</v>
      </c>
      <c r="J113" s="15">
        <v>18</v>
      </c>
      <c r="K113" s="20">
        <v>20</v>
      </c>
      <c r="L113" s="2"/>
      <c r="M113" s="21">
        <v>14</v>
      </c>
      <c r="N113" s="22">
        <v>15</v>
      </c>
      <c r="O113" s="19">
        <v>4</v>
      </c>
      <c r="P113" s="23">
        <v>2</v>
      </c>
      <c r="Q113" s="2"/>
      <c r="R113" s="24">
        <v>14</v>
      </c>
      <c r="S113" s="16">
        <v>15</v>
      </c>
      <c r="T113" s="22">
        <v>4</v>
      </c>
      <c r="U113" s="25">
        <v>2</v>
      </c>
    </row>
    <row r="114" spans="1:21" s="1" customFormat="1" ht="12.75">
      <c r="A114" s="1"/>
      <c r="B114" s="13">
        <v>15</v>
      </c>
      <c r="C114" s="14">
        <v>15</v>
      </c>
      <c r="D114" s="15">
        <v>16</v>
      </c>
      <c r="E114" s="16">
        <v>19</v>
      </c>
      <c r="F114" s="17">
        <v>1</v>
      </c>
      <c r="G114" s="2"/>
      <c r="H114" s="18">
        <v>15</v>
      </c>
      <c r="I114" s="19">
        <v>16</v>
      </c>
      <c r="J114" s="15">
        <v>19</v>
      </c>
      <c r="K114" s="20">
        <v>1</v>
      </c>
      <c r="L114" s="2"/>
      <c r="M114" s="21">
        <v>15</v>
      </c>
      <c r="N114" s="22">
        <v>16</v>
      </c>
      <c r="O114" s="19">
        <v>5</v>
      </c>
      <c r="P114" s="23">
        <v>3</v>
      </c>
      <c r="Q114" s="2"/>
      <c r="R114" s="24">
        <v>15</v>
      </c>
      <c r="S114" s="16">
        <v>16</v>
      </c>
      <c r="T114" s="22">
        <v>5</v>
      </c>
      <c r="U114" s="25">
        <v>3</v>
      </c>
    </row>
    <row r="115" spans="1:21" s="1" customFormat="1" ht="12.75">
      <c r="A115" s="1"/>
      <c r="B115" s="13">
        <v>16</v>
      </c>
      <c r="C115" s="14">
        <v>16</v>
      </c>
      <c r="D115" s="15">
        <v>17</v>
      </c>
      <c r="E115" s="16">
        <v>20</v>
      </c>
      <c r="F115" s="17">
        <v>2</v>
      </c>
      <c r="G115" s="2"/>
      <c r="H115" s="18">
        <v>16</v>
      </c>
      <c r="I115" s="19">
        <v>17</v>
      </c>
      <c r="J115" s="15">
        <v>20</v>
      </c>
      <c r="K115" s="20">
        <v>2</v>
      </c>
      <c r="L115" s="2"/>
      <c r="M115" s="21">
        <v>16</v>
      </c>
      <c r="N115" s="22">
        <v>17</v>
      </c>
      <c r="O115" s="19">
        <v>6</v>
      </c>
      <c r="P115" s="23">
        <v>4</v>
      </c>
      <c r="Q115" s="2"/>
      <c r="R115" s="24">
        <v>16</v>
      </c>
      <c r="S115" s="16">
        <v>17</v>
      </c>
      <c r="T115" s="22">
        <v>6</v>
      </c>
      <c r="U115" s="25">
        <v>4</v>
      </c>
    </row>
    <row r="116" spans="1:21" s="1" customFormat="1" ht="12.75">
      <c r="A116" s="1"/>
      <c r="B116" s="34">
        <v>17</v>
      </c>
      <c r="C116" s="14">
        <v>17</v>
      </c>
      <c r="D116" s="15">
        <v>18</v>
      </c>
      <c r="E116" s="16">
        <v>1</v>
      </c>
      <c r="F116" s="17">
        <v>3</v>
      </c>
      <c r="G116" s="2"/>
      <c r="H116" s="18">
        <v>17</v>
      </c>
      <c r="I116" s="19">
        <v>18</v>
      </c>
      <c r="J116" s="15">
        <v>1</v>
      </c>
      <c r="K116" s="20">
        <v>3</v>
      </c>
      <c r="L116" s="2"/>
      <c r="M116" s="21">
        <v>17</v>
      </c>
      <c r="N116" s="22">
        <v>1</v>
      </c>
      <c r="O116" s="19">
        <v>7</v>
      </c>
      <c r="P116" s="23">
        <v>5</v>
      </c>
      <c r="Q116" s="2"/>
      <c r="R116" s="24">
        <v>17</v>
      </c>
      <c r="S116" s="16">
        <v>1</v>
      </c>
      <c r="T116" s="22">
        <v>7</v>
      </c>
      <c r="U116" s="25">
        <v>5</v>
      </c>
    </row>
    <row r="117" spans="1:21" s="1" customFormat="1" ht="12.75">
      <c r="A117" s="1"/>
      <c r="B117" s="13">
        <v>18</v>
      </c>
      <c r="C117" s="14">
        <v>18</v>
      </c>
      <c r="D117" s="15">
        <v>19</v>
      </c>
      <c r="E117" s="16">
        <v>2</v>
      </c>
      <c r="F117" s="17">
        <v>4</v>
      </c>
      <c r="G117" s="2"/>
      <c r="H117" s="18">
        <v>15</v>
      </c>
      <c r="I117" s="19">
        <v>19</v>
      </c>
      <c r="J117" s="15">
        <v>2</v>
      </c>
      <c r="K117" s="20">
        <v>4</v>
      </c>
      <c r="L117" s="2"/>
      <c r="M117" s="21">
        <v>15</v>
      </c>
      <c r="N117" s="22">
        <v>16</v>
      </c>
      <c r="O117" s="19">
        <v>8</v>
      </c>
      <c r="P117" s="23">
        <v>6</v>
      </c>
      <c r="Q117" s="2"/>
      <c r="R117" s="24">
        <v>15</v>
      </c>
      <c r="S117" s="16">
        <v>16</v>
      </c>
      <c r="T117" s="22">
        <v>8</v>
      </c>
      <c r="U117" s="25">
        <v>6</v>
      </c>
    </row>
    <row r="118" spans="1:21" s="1" customFormat="1" ht="12.75">
      <c r="A118" s="1"/>
      <c r="B118" s="13">
        <v>19</v>
      </c>
      <c r="C118" s="14">
        <v>19</v>
      </c>
      <c r="D118" s="15">
        <v>20</v>
      </c>
      <c r="E118" s="16">
        <v>3</v>
      </c>
      <c r="F118" s="17">
        <v>5</v>
      </c>
      <c r="G118" s="2"/>
      <c r="H118" s="18">
        <v>16</v>
      </c>
      <c r="I118" s="19">
        <v>20</v>
      </c>
      <c r="J118" s="15">
        <v>3</v>
      </c>
      <c r="K118" s="20">
        <v>5</v>
      </c>
      <c r="L118" s="2"/>
      <c r="M118" s="21">
        <v>16</v>
      </c>
      <c r="N118" s="22">
        <v>17</v>
      </c>
      <c r="O118" s="19">
        <v>9</v>
      </c>
      <c r="P118" s="23">
        <v>7</v>
      </c>
      <c r="Q118" s="2"/>
      <c r="R118" s="24">
        <v>16</v>
      </c>
      <c r="S118" s="16">
        <v>17</v>
      </c>
      <c r="T118" s="22">
        <v>9</v>
      </c>
      <c r="U118" s="25">
        <v>7</v>
      </c>
    </row>
    <row r="119" spans="1:21" s="1" customFormat="1" ht="12.75">
      <c r="A119" s="1"/>
      <c r="B119" s="34">
        <v>20</v>
      </c>
      <c r="C119" s="14">
        <v>20</v>
      </c>
      <c r="D119" s="15">
        <v>1</v>
      </c>
      <c r="E119" s="16">
        <v>4</v>
      </c>
      <c r="F119" s="17">
        <v>6</v>
      </c>
      <c r="G119" s="2"/>
      <c r="H119" s="18">
        <v>17</v>
      </c>
      <c r="I119" s="19">
        <v>1</v>
      </c>
      <c r="J119" s="15">
        <v>4</v>
      </c>
      <c r="K119" s="20">
        <v>6</v>
      </c>
      <c r="L119" s="2"/>
      <c r="M119" s="21">
        <v>17</v>
      </c>
      <c r="N119" s="22">
        <v>1</v>
      </c>
      <c r="O119" s="19">
        <v>10</v>
      </c>
      <c r="P119" s="23">
        <v>8</v>
      </c>
      <c r="Q119" s="2"/>
      <c r="R119" s="24">
        <v>17</v>
      </c>
      <c r="S119" s="16">
        <v>1</v>
      </c>
      <c r="T119" s="22">
        <v>10</v>
      </c>
      <c r="U119" s="25">
        <v>8</v>
      </c>
    </row>
  </sheetData>
  <printOptions/>
  <pageMargins left="0.5902777777777778" right="0.5902777777777778" top="0.5902777777777778" bottom="0.7875" header="0.5118055555555556" footer="0.5118055555555556"/>
  <pageSetup fitToHeight="0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4">
      <selection activeCell="J17" sqref="J17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5" width="6.125" style="1" customWidth="1"/>
    <col min="6" max="6" width="5.625" style="1" customWidth="1"/>
    <col min="7" max="7" width="11.625" style="1" customWidth="1"/>
    <col min="8" max="9" width="2.25390625" style="1" customWidth="1"/>
    <col min="10" max="10" width="5.00390625" style="1" customWidth="1"/>
    <col min="11" max="11" width="7.75390625" style="1" customWidth="1"/>
    <col min="12" max="14" width="6.125" style="1" customWidth="1"/>
    <col min="15" max="15" width="5.625" style="1" customWidth="1"/>
    <col min="16" max="16" width="11.625" style="1" customWidth="1"/>
    <col min="17" max="256" width="9.00390625" style="1" customWidth="1"/>
  </cols>
  <sheetData>
    <row r="1" spans="1:16" s="1" customFormat="1" ht="18.75" customHeight="1">
      <c r="A1" s="36" t="s">
        <v>24</v>
      </c>
      <c r="B1" s="37"/>
      <c r="C1" s="36" t="s">
        <v>25</v>
      </c>
      <c r="D1" s="38"/>
      <c r="E1" s="39"/>
      <c r="F1" s="39"/>
      <c r="G1" s="39"/>
      <c r="H1" s="40"/>
      <c r="J1" s="36" t="s">
        <v>26</v>
      </c>
      <c r="K1" s="37"/>
      <c r="L1" s="36" t="s">
        <v>27</v>
      </c>
      <c r="M1" s="38"/>
      <c r="N1" s="39"/>
      <c r="O1" s="39"/>
      <c r="P1" s="39"/>
    </row>
    <row r="2" spans="1:16" s="1" customFormat="1" ht="26.25" customHeight="1">
      <c r="A2" s="41" t="s">
        <v>28</v>
      </c>
      <c r="B2" s="42" t="s">
        <v>29</v>
      </c>
      <c r="C2" s="43" t="s">
        <v>30</v>
      </c>
      <c r="D2" s="44" t="s">
        <v>31</v>
      </c>
      <c r="E2" s="45" t="s">
        <v>32</v>
      </c>
      <c r="F2" s="45" t="s">
        <v>33</v>
      </c>
      <c r="G2" s="46" t="s">
        <v>34</v>
      </c>
      <c r="H2" s="47"/>
      <c r="J2" s="41" t="s">
        <v>35</v>
      </c>
      <c r="K2" s="42" t="s">
        <v>36</v>
      </c>
      <c r="L2" s="43" t="s">
        <v>37</v>
      </c>
      <c r="M2" s="44" t="s">
        <v>38</v>
      </c>
      <c r="N2" s="45" t="s">
        <v>39</v>
      </c>
      <c r="O2" s="45" t="s">
        <v>40</v>
      </c>
      <c r="P2" s="46" t="s">
        <v>41</v>
      </c>
    </row>
    <row r="3" spans="1:16" s="1" customFormat="1" ht="17.25">
      <c r="A3" s="48" t="s">
        <v>42</v>
      </c>
      <c r="B3" s="49"/>
      <c r="C3" s="50"/>
      <c r="D3" s="50"/>
      <c r="E3" s="50"/>
      <c r="F3" s="50"/>
      <c r="G3" s="51"/>
      <c r="H3" s="52"/>
      <c r="J3" s="48" t="s">
        <v>43</v>
      </c>
      <c r="K3" s="49"/>
      <c r="L3" s="50"/>
      <c r="M3" s="50"/>
      <c r="N3" s="50"/>
      <c r="O3" s="50"/>
      <c r="P3" s="51"/>
    </row>
    <row r="4" spans="1:16" s="1" customFormat="1" ht="17.25">
      <c r="A4" s="53" t="s">
        <v>44</v>
      </c>
      <c r="B4" s="54"/>
      <c r="C4" s="55"/>
      <c r="D4" s="55"/>
      <c r="E4" s="55"/>
      <c r="F4" s="55"/>
      <c r="G4" s="56"/>
      <c r="H4" s="52"/>
      <c r="J4" s="53" t="s">
        <v>45</v>
      </c>
      <c r="K4" s="54"/>
      <c r="L4" s="55"/>
      <c r="M4" s="55"/>
      <c r="N4" s="55"/>
      <c r="O4" s="55"/>
      <c r="P4" s="56"/>
    </row>
    <row r="5" spans="1:16" s="1" customFormat="1" ht="17.25">
      <c r="A5" s="53" t="s">
        <v>46</v>
      </c>
      <c r="B5" s="54"/>
      <c r="C5" s="55"/>
      <c r="D5" s="55"/>
      <c r="E5" s="55"/>
      <c r="F5" s="55"/>
      <c r="G5" s="56"/>
      <c r="H5" s="52"/>
      <c r="J5" s="53" t="s">
        <v>47</v>
      </c>
      <c r="K5" s="54"/>
      <c r="L5" s="55"/>
      <c r="M5" s="55"/>
      <c r="N5" s="55"/>
      <c r="O5" s="55"/>
      <c r="P5" s="56"/>
    </row>
    <row r="6" spans="1:16" s="1" customFormat="1" ht="17.25">
      <c r="A6" s="57" t="s">
        <v>48</v>
      </c>
      <c r="B6" s="58"/>
      <c r="C6" s="59"/>
      <c r="D6" s="59"/>
      <c r="E6" s="59"/>
      <c r="F6" s="59"/>
      <c r="G6" s="60"/>
      <c r="H6" s="52"/>
      <c r="J6" s="57" t="s">
        <v>49</v>
      </c>
      <c r="K6" s="58"/>
      <c r="L6" s="59"/>
      <c r="M6" s="59"/>
      <c r="N6" s="59"/>
      <c r="O6" s="59"/>
      <c r="P6" s="60"/>
    </row>
    <row r="7" spans="1:16" s="1" customFormat="1" ht="17.25">
      <c r="A7" s="61"/>
      <c r="B7" s="62"/>
      <c r="C7" s="62"/>
      <c r="D7" s="62"/>
      <c r="E7" s="62"/>
      <c r="F7" s="62"/>
      <c r="G7" s="62"/>
      <c r="H7" s="49"/>
      <c r="I7" s="62"/>
      <c r="J7" s="62"/>
      <c r="K7" s="62"/>
      <c r="L7" s="62"/>
      <c r="M7" s="62"/>
      <c r="N7" s="62"/>
      <c r="O7" s="62"/>
      <c r="P7" s="62"/>
    </row>
    <row r="8" spans="1:16" s="1" customFormat="1" ht="17.25">
      <c r="A8" s="63"/>
      <c r="H8" s="52"/>
      <c r="N8" s="39"/>
      <c r="O8" s="39"/>
      <c r="P8" s="39"/>
    </row>
    <row r="9" spans="1:18" s="1" customFormat="1" ht="17.25">
      <c r="A9" s="36" t="s">
        <v>50</v>
      </c>
      <c r="B9" s="64">
        <v>1</v>
      </c>
      <c r="C9" s="36" t="s">
        <v>51</v>
      </c>
      <c r="D9" s="65">
        <f>$R$9</f>
        <v>19</v>
      </c>
      <c r="E9" s="39"/>
      <c r="F9" s="39"/>
      <c r="G9" s="39"/>
      <c r="H9" s="40"/>
      <c r="J9" s="36" t="s">
        <v>52</v>
      </c>
      <c r="K9" s="64">
        <v>1</v>
      </c>
      <c r="L9" s="36" t="s">
        <v>53</v>
      </c>
      <c r="M9" s="65">
        <f>$R$9+1</f>
        <v>20</v>
      </c>
      <c r="N9" s="39"/>
      <c r="O9" s="39"/>
      <c r="P9" s="39"/>
      <c r="R9" s="1">
        <v>19</v>
      </c>
    </row>
    <row r="10" spans="1:16" s="1" customFormat="1" ht="21.75">
      <c r="A10" s="41" t="s">
        <v>54</v>
      </c>
      <c r="B10" s="42" t="s">
        <v>55</v>
      </c>
      <c r="C10" s="43" t="s">
        <v>56</v>
      </c>
      <c r="D10" s="44" t="s">
        <v>57</v>
      </c>
      <c r="E10" s="45" t="s">
        <v>58</v>
      </c>
      <c r="F10" s="45" t="s">
        <v>59</v>
      </c>
      <c r="G10" s="46" t="s">
        <v>60</v>
      </c>
      <c r="H10" s="47"/>
      <c r="J10" s="41" t="s">
        <v>61</v>
      </c>
      <c r="K10" s="42" t="s">
        <v>62</v>
      </c>
      <c r="L10" s="43" t="s">
        <v>63</v>
      </c>
      <c r="M10" s="44" t="s">
        <v>64</v>
      </c>
      <c r="N10" s="45" t="s">
        <v>65</v>
      </c>
      <c r="O10" s="45" t="s">
        <v>66</v>
      </c>
      <c r="P10" s="46" t="s">
        <v>67</v>
      </c>
    </row>
    <row r="11" spans="1:16" s="1" customFormat="1" ht="17.25">
      <c r="A11" s="48" t="s">
        <v>68</v>
      </c>
      <c r="B11" s="49"/>
      <c r="C11" s="50"/>
      <c r="D11" s="50"/>
      <c r="E11" s="50"/>
      <c r="F11" s="50"/>
      <c r="G11" s="51"/>
      <c r="H11" s="52"/>
      <c r="J11" s="48" t="s">
        <v>69</v>
      </c>
      <c r="K11" s="49"/>
      <c r="L11" s="50"/>
      <c r="M11" s="50"/>
      <c r="N11" s="50"/>
      <c r="O11" s="50"/>
      <c r="P11" s="51"/>
    </row>
    <row r="12" spans="1:16" s="1" customFormat="1" ht="17.25">
      <c r="A12" s="53" t="s">
        <v>70</v>
      </c>
      <c r="B12" s="54"/>
      <c r="C12" s="55"/>
      <c r="D12" s="55"/>
      <c r="E12" s="55"/>
      <c r="F12" s="55"/>
      <c r="G12" s="56"/>
      <c r="H12" s="52"/>
      <c r="J12" s="53" t="s">
        <v>71</v>
      </c>
      <c r="K12" s="54"/>
      <c r="L12" s="55"/>
      <c r="M12" s="55"/>
      <c r="N12" s="55"/>
      <c r="O12" s="55"/>
      <c r="P12" s="56"/>
    </row>
    <row r="13" spans="1:16" s="1" customFormat="1" ht="17.25">
      <c r="A13" s="53" t="s">
        <v>72</v>
      </c>
      <c r="B13" s="54"/>
      <c r="C13" s="55"/>
      <c r="D13" s="55"/>
      <c r="E13" s="55"/>
      <c r="F13" s="55"/>
      <c r="G13" s="56"/>
      <c r="H13" s="52"/>
      <c r="J13" s="53" t="s">
        <v>73</v>
      </c>
      <c r="K13" s="54"/>
      <c r="L13" s="55"/>
      <c r="M13" s="55"/>
      <c r="N13" s="55"/>
      <c r="O13" s="55"/>
      <c r="P13" s="56"/>
    </row>
    <row r="14" spans="1:16" s="1" customFormat="1" ht="17.25">
      <c r="A14" s="57" t="s">
        <v>74</v>
      </c>
      <c r="B14" s="58"/>
      <c r="C14" s="59"/>
      <c r="D14" s="59"/>
      <c r="E14" s="59"/>
      <c r="F14" s="59"/>
      <c r="G14" s="60"/>
      <c r="H14" s="52"/>
      <c r="J14" s="57" t="s">
        <v>75</v>
      </c>
      <c r="K14" s="58"/>
      <c r="L14" s="59"/>
      <c r="M14" s="59"/>
      <c r="N14" s="59"/>
      <c r="O14" s="59"/>
      <c r="P14" s="60"/>
    </row>
    <row r="15" spans="1:16" s="1" customFormat="1" ht="17.25">
      <c r="A15" s="61"/>
      <c r="B15" s="62"/>
      <c r="C15" s="62"/>
      <c r="D15" s="62"/>
      <c r="E15" s="62"/>
      <c r="F15" s="62"/>
      <c r="G15" s="62"/>
      <c r="H15" s="49"/>
      <c r="I15" s="62"/>
      <c r="J15" s="62"/>
      <c r="K15" s="62"/>
      <c r="L15" s="62"/>
      <c r="M15" s="62"/>
      <c r="N15" s="62"/>
      <c r="O15" s="62"/>
      <c r="P15" s="62"/>
    </row>
    <row r="16" spans="1:16" s="1" customFormat="1" ht="17.25">
      <c r="A16" s="63"/>
      <c r="H16" s="52"/>
      <c r="N16" s="39"/>
      <c r="O16" s="39"/>
      <c r="P16" s="39"/>
    </row>
    <row r="17" spans="1:16" s="1" customFormat="1" ht="17.25">
      <c r="A17" s="36" t="s">
        <v>76</v>
      </c>
      <c r="B17" s="64">
        <v>2</v>
      </c>
      <c r="C17" s="36" t="s">
        <v>77</v>
      </c>
      <c r="D17" s="65">
        <f>$R$9</f>
        <v>19</v>
      </c>
      <c r="E17" s="39"/>
      <c r="F17" s="39"/>
      <c r="G17" s="39"/>
      <c r="H17" s="40"/>
      <c r="J17" s="36" t="s">
        <v>78</v>
      </c>
      <c r="K17" s="64">
        <v>2</v>
      </c>
      <c r="L17" s="36" t="s">
        <v>79</v>
      </c>
      <c r="M17" s="65">
        <f>$R$9+1</f>
        <v>20</v>
      </c>
      <c r="N17" s="39"/>
      <c r="O17" s="39"/>
      <c r="P17" s="39"/>
    </row>
    <row r="18" spans="1:16" s="1" customFormat="1" ht="21.75">
      <c r="A18" s="41" t="s">
        <v>80</v>
      </c>
      <c r="B18" s="42" t="s">
        <v>81</v>
      </c>
      <c r="C18" s="43" t="s">
        <v>82</v>
      </c>
      <c r="D18" s="44" t="s">
        <v>83</v>
      </c>
      <c r="E18" s="45" t="s">
        <v>84</v>
      </c>
      <c r="F18" s="45" t="s">
        <v>85</v>
      </c>
      <c r="G18" s="46" t="s">
        <v>86</v>
      </c>
      <c r="H18" s="47"/>
      <c r="J18" s="41" t="s">
        <v>87</v>
      </c>
      <c r="K18" s="42" t="s">
        <v>88</v>
      </c>
      <c r="L18" s="43" t="s">
        <v>89</v>
      </c>
      <c r="M18" s="44" t="s">
        <v>90</v>
      </c>
      <c r="N18" s="45" t="s">
        <v>91</v>
      </c>
      <c r="O18" s="45" t="s">
        <v>92</v>
      </c>
      <c r="P18" s="46" t="s">
        <v>93</v>
      </c>
    </row>
    <row r="19" spans="1:16" s="1" customFormat="1" ht="17.25">
      <c r="A19" s="48" t="s">
        <v>94</v>
      </c>
      <c r="B19" s="49"/>
      <c r="C19" s="50"/>
      <c r="D19" s="50"/>
      <c r="E19" s="50"/>
      <c r="F19" s="50"/>
      <c r="G19" s="51"/>
      <c r="H19" s="52"/>
      <c r="J19" s="48" t="s">
        <v>95</v>
      </c>
      <c r="K19" s="49"/>
      <c r="L19" s="50"/>
      <c r="M19" s="50"/>
      <c r="N19" s="50"/>
      <c r="O19" s="50"/>
      <c r="P19" s="51"/>
    </row>
    <row r="20" spans="1:16" s="1" customFormat="1" ht="17.25">
      <c r="A20" s="53" t="s">
        <v>96</v>
      </c>
      <c r="B20" s="54"/>
      <c r="C20" s="55"/>
      <c r="D20" s="55"/>
      <c r="E20" s="55"/>
      <c r="F20" s="55"/>
      <c r="G20" s="56"/>
      <c r="H20" s="52"/>
      <c r="J20" s="53" t="s">
        <v>97</v>
      </c>
      <c r="K20" s="54"/>
      <c r="L20" s="55"/>
      <c r="M20" s="55"/>
      <c r="N20" s="55"/>
      <c r="O20" s="55"/>
      <c r="P20" s="56"/>
    </row>
    <row r="21" spans="1:16" s="1" customFormat="1" ht="17.25">
      <c r="A21" s="53" t="s">
        <v>98</v>
      </c>
      <c r="B21" s="54"/>
      <c r="C21" s="55"/>
      <c r="D21" s="55"/>
      <c r="E21" s="55"/>
      <c r="F21" s="55"/>
      <c r="G21" s="56"/>
      <c r="H21" s="52"/>
      <c r="J21" s="53" t="s">
        <v>99</v>
      </c>
      <c r="K21" s="54"/>
      <c r="L21" s="55"/>
      <c r="M21" s="55"/>
      <c r="N21" s="55"/>
      <c r="O21" s="55"/>
      <c r="P21" s="56"/>
    </row>
    <row r="22" spans="1:16" s="1" customFormat="1" ht="17.25">
      <c r="A22" s="57" t="s">
        <v>100</v>
      </c>
      <c r="B22" s="58"/>
      <c r="C22" s="59"/>
      <c r="D22" s="59"/>
      <c r="E22" s="59"/>
      <c r="F22" s="59"/>
      <c r="G22" s="60"/>
      <c r="H22" s="52"/>
      <c r="J22" s="57" t="s">
        <v>101</v>
      </c>
      <c r="K22" s="58"/>
      <c r="L22" s="59"/>
      <c r="M22" s="59"/>
      <c r="N22" s="59"/>
      <c r="O22" s="59"/>
      <c r="P22" s="60"/>
    </row>
    <row r="23" spans="1:16" s="1" customFormat="1" ht="17.25">
      <c r="A23" s="61"/>
      <c r="B23" s="62"/>
      <c r="C23" s="62"/>
      <c r="D23" s="62"/>
      <c r="E23" s="62"/>
      <c r="F23" s="62"/>
      <c r="G23" s="62"/>
      <c r="H23" s="49"/>
      <c r="I23" s="62"/>
      <c r="J23" s="62"/>
      <c r="K23" s="62"/>
      <c r="L23" s="62"/>
      <c r="M23" s="62"/>
      <c r="N23" s="62"/>
      <c r="O23" s="62"/>
      <c r="P23" s="62"/>
    </row>
    <row r="24" spans="1:16" s="1" customFormat="1" ht="17.25">
      <c r="A24" s="63"/>
      <c r="H24" s="52"/>
      <c r="N24" s="39"/>
      <c r="O24" s="39"/>
      <c r="P24" s="39"/>
    </row>
    <row r="25" spans="1:16" s="1" customFormat="1" ht="17.25">
      <c r="A25" s="36" t="s">
        <v>102</v>
      </c>
      <c r="B25" s="64">
        <v>3</v>
      </c>
      <c r="C25" s="36" t="s">
        <v>103</v>
      </c>
      <c r="D25" s="65">
        <f>$R$9</f>
        <v>19</v>
      </c>
      <c r="E25" s="39"/>
      <c r="F25" s="39"/>
      <c r="G25" s="39"/>
      <c r="H25" s="40"/>
      <c r="J25" s="36" t="s">
        <v>104</v>
      </c>
      <c r="K25" s="64">
        <v>3</v>
      </c>
      <c r="L25" s="36" t="s">
        <v>105</v>
      </c>
      <c r="M25" s="65">
        <f>$R$9+1</f>
        <v>20</v>
      </c>
      <c r="N25" s="39"/>
      <c r="O25" s="39"/>
      <c r="P25" s="39"/>
    </row>
    <row r="26" spans="1:16" s="1" customFormat="1" ht="21.75">
      <c r="A26" s="41" t="s">
        <v>106</v>
      </c>
      <c r="B26" s="42" t="s">
        <v>107</v>
      </c>
      <c r="C26" s="43" t="s">
        <v>108</v>
      </c>
      <c r="D26" s="44" t="s">
        <v>109</v>
      </c>
      <c r="E26" s="45" t="s">
        <v>110</v>
      </c>
      <c r="F26" s="45" t="s">
        <v>111</v>
      </c>
      <c r="G26" s="46" t="s">
        <v>112</v>
      </c>
      <c r="H26" s="47"/>
      <c r="J26" s="41" t="s">
        <v>113</v>
      </c>
      <c r="K26" s="42" t="s">
        <v>114</v>
      </c>
      <c r="L26" s="43" t="s">
        <v>115</v>
      </c>
      <c r="M26" s="44" t="s">
        <v>116</v>
      </c>
      <c r="N26" s="45" t="s">
        <v>117</v>
      </c>
      <c r="O26" s="45" t="s">
        <v>118</v>
      </c>
      <c r="P26" s="46" t="s">
        <v>119</v>
      </c>
    </row>
    <row r="27" spans="1:16" s="1" customFormat="1" ht="17.25">
      <c r="A27" s="48" t="s">
        <v>120</v>
      </c>
      <c r="B27" s="49"/>
      <c r="C27" s="50"/>
      <c r="D27" s="50"/>
      <c r="E27" s="50"/>
      <c r="F27" s="50"/>
      <c r="G27" s="51"/>
      <c r="H27" s="52"/>
      <c r="J27" s="48" t="s">
        <v>121</v>
      </c>
      <c r="K27" s="49"/>
      <c r="L27" s="50"/>
      <c r="M27" s="50"/>
      <c r="N27" s="50"/>
      <c r="O27" s="50"/>
      <c r="P27" s="51"/>
    </row>
    <row r="28" spans="1:16" s="1" customFormat="1" ht="17.25">
      <c r="A28" s="53" t="s">
        <v>122</v>
      </c>
      <c r="B28" s="54"/>
      <c r="C28" s="55"/>
      <c r="D28" s="55"/>
      <c r="E28" s="55"/>
      <c r="F28" s="55"/>
      <c r="G28" s="56"/>
      <c r="H28" s="52"/>
      <c r="J28" s="53" t="s">
        <v>123</v>
      </c>
      <c r="K28" s="54"/>
      <c r="L28" s="55"/>
      <c r="M28" s="55"/>
      <c r="N28" s="55"/>
      <c r="O28" s="55"/>
      <c r="P28" s="56"/>
    </row>
    <row r="29" spans="1:16" s="1" customFormat="1" ht="17.25">
      <c r="A29" s="53" t="s">
        <v>124</v>
      </c>
      <c r="B29" s="54"/>
      <c r="C29" s="55"/>
      <c r="D29" s="55"/>
      <c r="E29" s="55"/>
      <c r="F29" s="55"/>
      <c r="G29" s="56"/>
      <c r="H29" s="52"/>
      <c r="J29" s="53" t="s">
        <v>125</v>
      </c>
      <c r="K29" s="54"/>
      <c r="L29" s="55"/>
      <c r="M29" s="55"/>
      <c r="N29" s="55"/>
      <c r="O29" s="55"/>
      <c r="P29" s="56"/>
    </row>
    <row r="30" spans="1:16" s="1" customFormat="1" ht="17.25">
      <c r="A30" s="57" t="s">
        <v>126</v>
      </c>
      <c r="B30" s="58"/>
      <c r="C30" s="59"/>
      <c r="D30" s="59"/>
      <c r="E30" s="59"/>
      <c r="F30" s="59"/>
      <c r="G30" s="60"/>
      <c r="H30" s="52"/>
      <c r="J30" s="57" t="s">
        <v>127</v>
      </c>
      <c r="K30" s="58"/>
      <c r="L30" s="59"/>
      <c r="M30" s="59"/>
      <c r="N30" s="59"/>
      <c r="O30" s="59"/>
      <c r="P30" s="60"/>
    </row>
    <row r="31" spans="1:16" s="1" customFormat="1" ht="17.25">
      <c r="A31" s="61"/>
      <c r="B31" s="62"/>
      <c r="C31" s="62"/>
      <c r="D31" s="62"/>
      <c r="E31" s="62"/>
      <c r="F31" s="62"/>
      <c r="G31" s="62"/>
      <c r="H31" s="49"/>
      <c r="I31" s="62"/>
      <c r="J31" s="62"/>
      <c r="K31" s="62"/>
      <c r="L31" s="62"/>
      <c r="M31" s="62"/>
      <c r="N31" s="62"/>
      <c r="O31" s="62"/>
      <c r="P31" s="62"/>
    </row>
    <row r="32" spans="1:16" s="1" customFormat="1" ht="17.25">
      <c r="A32" s="63"/>
      <c r="H32" s="52"/>
      <c r="N32" s="39"/>
      <c r="O32" s="39"/>
      <c r="P32" s="39"/>
    </row>
    <row r="33" spans="1:16" s="1" customFormat="1" ht="17.25">
      <c r="A33" s="36" t="s">
        <v>128</v>
      </c>
      <c r="B33" s="64">
        <v>4</v>
      </c>
      <c r="C33" s="36" t="s">
        <v>129</v>
      </c>
      <c r="D33" s="65">
        <f>$R$9</f>
        <v>19</v>
      </c>
      <c r="E33" s="39"/>
      <c r="F33" s="39"/>
      <c r="G33" s="39"/>
      <c r="H33" s="40"/>
      <c r="J33" s="36" t="s">
        <v>130</v>
      </c>
      <c r="K33" s="64">
        <v>4</v>
      </c>
      <c r="L33" s="36" t="s">
        <v>131</v>
      </c>
      <c r="M33" s="65">
        <f>$R$9+1</f>
        <v>20</v>
      </c>
      <c r="N33" s="39"/>
      <c r="O33" s="39"/>
      <c r="P33" s="39"/>
    </row>
    <row r="34" spans="1:16" s="1" customFormat="1" ht="21.75">
      <c r="A34" s="41" t="s">
        <v>132</v>
      </c>
      <c r="B34" s="42" t="s">
        <v>133</v>
      </c>
      <c r="C34" s="43" t="s">
        <v>134</v>
      </c>
      <c r="D34" s="44" t="s">
        <v>135</v>
      </c>
      <c r="E34" s="45" t="s">
        <v>136</v>
      </c>
      <c r="F34" s="45" t="s">
        <v>137</v>
      </c>
      <c r="G34" s="46" t="s">
        <v>138</v>
      </c>
      <c r="H34" s="47"/>
      <c r="J34" s="41" t="s">
        <v>139</v>
      </c>
      <c r="K34" s="42" t="s">
        <v>140</v>
      </c>
      <c r="L34" s="43" t="s">
        <v>141</v>
      </c>
      <c r="M34" s="44" t="s">
        <v>142</v>
      </c>
      <c r="N34" s="45" t="s">
        <v>143</v>
      </c>
      <c r="O34" s="45" t="s">
        <v>144</v>
      </c>
      <c r="P34" s="46" t="s">
        <v>145</v>
      </c>
    </row>
    <row r="35" spans="1:16" s="1" customFormat="1" ht="17.25">
      <c r="A35" s="48" t="s">
        <v>146</v>
      </c>
      <c r="B35" s="49"/>
      <c r="C35" s="50"/>
      <c r="D35" s="50"/>
      <c r="E35" s="50"/>
      <c r="F35" s="50"/>
      <c r="G35" s="51"/>
      <c r="H35" s="52"/>
      <c r="J35" s="48" t="s">
        <v>147</v>
      </c>
      <c r="K35" s="49"/>
      <c r="L35" s="50"/>
      <c r="M35" s="50"/>
      <c r="N35" s="50"/>
      <c r="O35" s="50"/>
      <c r="P35" s="51"/>
    </row>
    <row r="36" spans="1:16" s="1" customFormat="1" ht="17.25">
      <c r="A36" s="53" t="s">
        <v>148</v>
      </c>
      <c r="B36" s="54"/>
      <c r="C36" s="55"/>
      <c r="D36" s="55"/>
      <c r="E36" s="55"/>
      <c r="F36" s="55"/>
      <c r="G36" s="56"/>
      <c r="H36" s="52"/>
      <c r="J36" s="53" t="s">
        <v>149</v>
      </c>
      <c r="K36" s="54"/>
      <c r="L36" s="55"/>
      <c r="M36" s="55"/>
      <c r="N36" s="55"/>
      <c r="O36" s="55"/>
      <c r="P36" s="56"/>
    </row>
    <row r="37" spans="1:16" s="1" customFormat="1" ht="17.25">
      <c r="A37" s="53" t="s">
        <v>150</v>
      </c>
      <c r="B37" s="54"/>
      <c r="C37" s="55"/>
      <c r="D37" s="55"/>
      <c r="E37" s="55"/>
      <c r="F37" s="55"/>
      <c r="G37" s="56"/>
      <c r="H37" s="52"/>
      <c r="J37" s="53" t="s">
        <v>151</v>
      </c>
      <c r="K37" s="54"/>
      <c r="L37" s="55"/>
      <c r="M37" s="55"/>
      <c r="N37" s="55"/>
      <c r="O37" s="55"/>
      <c r="P37" s="56"/>
    </row>
    <row r="38" spans="1:16" s="1" customFormat="1" ht="17.25">
      <c r="A38" s="57" t="s">
        <v>152</v>
      </c>
      <c r="B38" s="58"/>
      <c r="C38" s="59"/>
      <c r="D38" s="59"/>
      <c r="E38" s="59"/>
      <c r="F38" s="59"/>
      <c r="G38" s="60"/>
      <c r="H38" s="52"/>
      <c r="J38" s="57" t="s">
        <v>153</v>
      </c>
      <c r="K38" s="58"/>
      <c r="L38" s="59"/>
      <c r="M38" s="59"/>
      <c r="N38" s="59"/>
      <c r="O38" s="59"/>
      <c r="P38" s="60"/>
    </row>
  </sheetData>
  <printOptions/>
  <pageMargins left="0.19652777777777777" right="0.19652777777777777" top="0.5902777777777778" bottom="0.5902777777777778" header="0.5118055555555556" footer="0.5118055555555556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2">
      <selection activeCell="D3" sqref="D3"/>
    </sheetView>
  </sheetViews>
  <sheetFormatPr defaultColWidth="9.00390625" defaultRowHeight="12.75"/>
  <cols>
    <col min="1" max="1" width="3.625" style="1" customWidth="1"/>
    <col min="2" max="2" width="6.25390625" style="2" customWidth="1"/>
    <col min="3" max="3" width="26.875" style="2" customWidth="1"/>
    <col min="4" max="7" width="25.75390625" style="2" customWidth="1"/>
    <col min="8" max="8" width="14.50390625" style="0" customWidth="1"/>
    <col min="9" max="256" width="9.00390625" style="1" customWidth="1"/>
  </cols>
  <sheetData>
    <row r="1" spans="2:7" s="1" customFormat="1" ht="12.75">
      <c r="B1" s="2"/>
      <c r="C1" s="2"/>
      <c r="D1" s="2"/>
      <c r="E1" s="2"/>
      <c r="F1" s="2"/>
      <c r="G1" s="2"/>
    </row>
    <row r="2" spans="1:7" s="1" customFormat="1" ht="17.25">
      <c r="A2" s="1"/>
      <c r="B2" s="66" t="s">
        <v>154</v>
      </c>
      <c r="C2" s="66"/>
      <c r="D2" s="66">
        <v>20</v>
      </c>
      <c r="E2" s="2"/>
      <c r="F2" s="2"/>
      <c r="G2" s="2"/>
    </row>
    <row r="3" spans="2:7" s="1" customFormat="1" ht="12.75">
      <c r="B3" s="2"/>
      <c r="C3" s="2"/>
      <c r="D3" s="2"/>
      <c r="E3" s="2"/>
      <c r="F3" s="2"/>
      <c r="G3" s="2"/>
    </row>
    <row r="4" spans="1:7" s="1" customFormat="1" ht="19.5" customHeight="1">
      <c r="A4" s="1"/>
      <c r="B4" s="67" t="s">
        <v>155</v>
      </c>
      <c r="C4" s="68" t="s">
        <v>156</v>
      </c>
      <c r="D4" s="68" t="s">
        <v>157</v>
      </c>
      <c r="E4" s="68" t="s">
        <v>158</v>
      </c>
      <c r="F4" s="68" t="s">
        <v>159</v>
      </c>
      <c r="G4" s="69" t="s">
        <v>160</v>
      </c>
    </row>
    <row r="5" spans="1:7" s="1" customFormat="1" ht="19.5" customHeight="1">
      <c r="A5" s="1"/>
      <c r="B5" s="70" t="s">
        <v>161</v>
      </c>
      <c r="C5" s="71" t="s">
        <v>162</v>
      </c>
      <c r="D5" s="71" t="s">
        <v>163</v>
      </c>
      <c r="E5" s="71" t="s">
        <v>164</v>
      </c>
      <c r="F5" s="71" t="s">
        <v>165</v>
      </c>
      <c r="G5" s="72" t="s">
        <v>166</v>
      </c>
    </row>
    <row r="6" spans="1:7" s="1" customFormat="1" ht="19.5" customHeight="1">
      <c r="A6" s="1"/>
      <c r="B6" s="73" t="s">
        <v>167</v>
      </c>
      <c r="C6" s="71" t="s">
        <v>168</v>
      </c>
      <c r="D6" s="71" t="s">
        <v>169</v>
      </c>
      <c r="E6" s="71" t="s">
        <v>170</v>
      </c>
      <c r="F6" s="71" t="s">
        <v>171</v>
      </c>
      <c r="G6" s="72" t="s">
        <v>172</v>
      </c>
    </row>
    <row r="7" spans="1:7" s="1" customFormat="1" ht="19.5" customHeight="1">
      <c r="A7" s="1"/>
      <c r="B7" s="70" t="s">
        <v>173</v>
      </c>
      <c r="C7" s="74" t="s">
        <v>174</v>
      </c>
      <c r="D7" s="71" t="s">
        <v>175</v>
      </c>
      <c r="E7" s="71" t="s">
        <v>176</v>
      </c>
      <c r="F7" s="71" t="s">
        <v>177</v>
      </c>
      <c r="G7" s="72" t="s">
        <v>178</v>
      </c>
    </row>
    <row r="8" spans="1:7" s="1" customFormat="1" ht="19.5" customHeight="1">
      <c r="A8" s="1"/>
      <c r="B8" s="70" t="s">
        <v>179</v>
      </c>
      <c r="C8" s="71" t="s">
        <v>180</v>
      </c>
      <c r="D8" s="71" t="s">
        <v>181</v>
      </c>
      <c r="E8" s="71" t="s">
        <v>182</v>
      </c>
      <c r="F8" s="71" t="s">
        <v>183</v>
      </c>
      <c r="G8" s="72" t="s">
        <v>184</v>
      </c>
    </row>
    <row r="9" spans="1:7" s="1" customFormat="1" ht="19.5" customHeight="1">
      <c r="A9" s="1"/>
      <c r="B9" s="70" t="s">
        <v>185</v>
      </c>
      <c r="C9" s="71" t="s">
        <v>186</v>
      </c>
      <c r="D9" s="71" t="s">
        <v>187</v>
      </c>
      <c r="E9" s="71" t="s">
        <v>188</v>
      </c>
      <c r="F9" s="71" t="s">
        <v>189</v>
      </c>
      <c r="G9" s="72" t="s">
        <v>190</v>
      </c>
    </row>
    <row r="10" spans="1:7" s="1" customFormat="1" ht="19.5" customHeight="1">
      <c r="A10" s="1"/>
      <c r="B10" s="75" t="s">
        <v>191</v>
      </c>
      <c r="C10" s="76" t="s">
        <v>192</v>
      </c>
      <c r="D10" s="71" t="s">
        <v>193</v>
      </c>
      <c r="E10" s="71" t="s">
        <v>194</v>
      </c>
      <c r="F10" s="71" t="s">
        <v>195</v>
      </c>
      <c r="G10" s="72" t="s">
        <v>196</v>
      </c>
    </row>
    <row r="11" spans="1:7" s="1" customFormat="1" ht="19.5" customHeight="1">
      <c r="A11" s="1"/>
      <c r="B11" s="70" t="s">
        <v>197</v>
      </c>
      <c r="C11" s="71" t="s">
        <v>198</v>
      </c>
      <c r="D11" s="71" t="s">
        <v>199</v>
      </c>
      <c r="E11" s="71" t="s">
        <v>200</v>
      </c>
      <c r="F11" s="71" t="s">
        <v>201</v>
      </c>
      <c r="G11" s="72" t="s">
        <v>202</v>
      </c>
    </row>
    <row r="12" spans="2:7" s="1" customFormat="1" ht="19.5" customHeight="1">
      <c r="B12" s="73" t="s">
        <v>203</v>
      </c>
      <c r="C12" s="71" t="s">
        <v>204</v>
      </c>
      <c r="D12" s="71" t="s">
        <v>205</v>
      </c>
      <c r="E12" s="71" t="s">
        <v>206</v>
      </c>
      <c r="F12" s="71" t="s">
        <v>207</v>
      </c>
      <c r="G12" s="72" t="s">
        <v>208</v>
      </c>
    </row>
    <row r="13" spans="2:7" s="1" customFormat="1" ht="19.5" customHeight="1">
      <c r="B13" s="73" t="s">
        <v>209</v>
      </c>
      <c r="C13" s="71" t="s">
        <v>210</v>
      </c>
      <c r="D13" s="71" t="s">
        <v>211</v>
      </c>
      <c r="E13" s="71" t="s">
        <v>212</v>
      </c>
      <c r="F13" s="71" t="s">
        <v>213</v>
      </c>
      <c r="G13" s="72" t="s">
        <v>214</v>
      </c>
    </row>
    <row r="14" spans="2:7" s="1" customFormat="1" ht="19.5" customHeight="1">
      <c r="B14" s="70" t="s">
        <v>215</v>
      </c>
      <c r="C14" s="71" t="s">
        <v>216</v>
      </c>
      <c r="D14" s="71" t="s">
        <v>217</v>
      </c>
      <c r="E14" s="71" t="s">
        <v>218</v>
      </c>
      <c r="F14" s="71" t="s">
        <v>219</v>
      </c>
      <c r="G14" s="72" t="s">
        <v>220</v>
      </c>
    </row>
    <row r="15" spans="1:7" s="1" customFormat="1" ht="19.5" customHeight="1">
      <c r="A15" s="1"/>
      <c r="B15" s="70" t="s">
        <v>221</v>
      </c>
      <c r="C15" s="71" t="s">
        <v>222</v>
      </c>
      <c r="D15" s="71" t="s">
        <v>223</v>
      </c>
      <c r="E15" s="71" t="s">
        <v>224</v>
      </c>
      <c r="F15" s="71" t="s">
        <v>225</v>
      </c>
      <c r="G15" s="72" t="s">
        <v>226</v>
      </c>
    </row>
    <row r="16" spans="1:7" s="1" customFormat="1" ht="19.5" customHeight="1">
      <c r="A16" s="1"/>
      <c r="B16" s="70" t="s">
        <v>227</v>
      </c>
      <c r="C16" s="71" t="s">
        <v>228</v>
      </c>
      <c r="D16" s="77" t="s">
        <v>229</v>
      </c>
      <c r="E16" s="77" t="s">
        <v>230</v>
      </c>
      <c r="F16" s="78" t="s">
        <v>231</v>
      </c>
      <c r="G16" s="79" t="s">
        <v>232</v>
      </c>
    </row>
    <row r="17" spans="1:7" s="1" customFormat="1" ht="19.5" customHeight="1">
      <c r="A17" s="1"/>
      <c r="B17" s="70" t="s">
        <v>233</v>
      </c>
      <c r="C17" s="71" t="s">
        <v>234</v>
      </c>
      <c r="D17" s="71" t="s">
        <v>235</v>
      </c>
      <c r="E17" s="71" t="s">
        <v>236</v>
      </c>
      <c r="F17" s="71" t="s">
        <v>237</v>
      </c>
      <c r="G17" s="72" t="s">
        <v>238</v>
      </c>
    </row>
    <row r="18" spans="1:7" s="1" customFormat="1" ht="19.5" customHeight="1">
      <c r="A18" s="1"/>
      <c r="B18" s="80" t="s">
        <v>239</v>
      </c>
      <c r="C18" s="74" t="s">
        <v>240</v>
      </c>
      <c r="D18" s="71" t="s">
        <v>241</v>
      </c>
      <c r="E18" s="71" t="s">
        <v>242</v>
      </c>
      <c r="F18" s="71" t="s">
        <v>243</v>
      </c>
      <c r="G18" s="72" t="s">
        <v>244</v>
      </c>
    </row>
    <row r="19" spans="1:7" s="1" customFormat="1" ht="19.5" customHeight="1">
      <c r="A19" s="1"/>
      <c r="B19" s="70" t="s">
        <v>245</v>
      </c>
      <c r="C19" s="71" t="s">
        <v>246</v>
      </c>
      <c r="D19" s="71" t="s">
        <v>247</v>
      </c>
      <c r="E19" s="71" t="s">
        <v>248</v>
      </c>
      <c r="F19" s="71" t="s">
        <v>249</v>
      </c>
      <c r="G19" s="72" t="s">
        <v>250</v>
      </c>
    </row>
    <row r="20" spans="1:7" s="1" customFormat="1" ht="19.5" customHeight="1">
      <c r="A20" s="1"/>
      <c r="B20" s="70" t="s">
        <v>251</v>
      </c>
      <c r="C20" s="71" t="s">
        <v>252</v>
      </c>
      <c r="D20" s="71" t="s">
        <v>253</v>
      </c>
      <c r="E20" s="71" t="s">
        <v>254</v>
      </c>
      <c r="F20" s="71" t="s">
        <v>255</v>
      </c>
      <c r="G20" s="72" t="s">
        <v>256</v>
      </c>
    </row>
    <row r="21" spans="1:7" s="1" customFormat="1" ht="19.5" customHeight="1">
      <c r="A21" s="1"/>
      <c r="B21" s="70" t="s">
        <v>257</v>
      </c>
      <c r="C21" s="71" t="s">
        <v>258</v>
      </c>
      <c r="D21" s="71" t="s">
        <v>259</v>
      </c>
      <c r="E21" s="71" t="s">
        <v>260</v>
      </c>
      <c r="F21" s="71" t="s">
        <v>261</v>
      </c>
      <c r="G21" s="72" t="s">
        <v>262</v>
      </c>
    </row>
    <row r="22" spans="1:7" s="1" customFormat="1" ht="19.5" customHeight="1">
      <c r="A22" s="1"/>
      <c r="B22" s="70" t="s">
        <v>263</v>
      </c>
      <c r="C22" s="71">
        <v>1337</v>
      </c>
      <c r="D22" s="71" t="s">
        <v>264</v>
      </c>
      <c r="E22" s="71" t="s">
        <v>265</v>
      </c>
      <c r="F22" s="71" t="s">
        <v>266</v>
      </c>
      <c r="G22" s="72" t="s">
        <v>267</v>
      </c>
    </row>
    <row r="23" spans="1:7" s="1" customFormat="1" ht="19.5" customHeight="1">
      <c r="A23" s="1"/>
      <c r="B23" s="70" t="s">
        <v>268</v>
      </c>
      <c r="C23" s="71" t="s">
        <v>269</v>
      </c>
      <c r="D23" s="71" t="s">
        <v>270</v>
      </c>
      <c r="E23" s="71" t="s">
        <v>271</v>
      </c>
      <c r="F23" s="71" t="s">
        <v>272</v>
      </c>
      <c r="G23" s="72" t="s">
        <v>273</v>
      </c>
    </row>
    <row r="24" spans="1:7" s="1" customFormat="1" ht="19.5" customHeight="1">
      <c r="A24" s="1"/>
      <c r="B24" s="81" t="s">
        <v>274</v>
      </c>
      <c r="C24" s="82" t="s">
        <v>275</v>
      </c>
      <c r="D24" s="82" t="s">
        <v>276</v>
      </c>
      <c r="E24" s="82" t="s">
        <v>277</v>
      </c>
      <c r="F24" s="82" t="s">
        <v>278</v>
      </c>
      <c r="G24" s="83" t="s">
        <v>279</v>
      </c>
    </row>
  </sheetData>
  <printOptions/>
  <pageMargins left="0.5513888888888889" right="0.5513888888888889" top="0.5902777777777778" bottom="0.7875" header="0.5118055555555556" footer="0.5118055555555556"/>
  <pageSetup fitToHeight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1">
      <selection activeCell="G3" sqref="G3"/>
    </sheetView>
  </sheetViews>
  <sheetFormatPr defaultColWidth="9.00390625" defaultRowHeight="12.75"/>
  <cols>
    <col min="1" max="1" width="1.12109375" style="1" customWidth="1"/>
    <col min="2" max="2" width="7.75390625" style="1" customWidth="1"/>
    <col min="3" max="4" width="7.125" style="1" customWidth="1"/>
    <col min="5" max="5" width="7.25390625" style="1" customWidth="1"/>
    <col min="6" max="7" width="7.125" style="1" customWidth="1"/>
    <col min="8" max="9" width="4.75390625" style="1" customWidth="1"/>
    <col min="10" max="10" width="7.75390625" style="1" customWidth="1"/>
    <col min="11" max="15" width="7.125" style="1" customWidth="1"/>
    <col min="16" max="16" width="4.75390625" style="1" customWidth="1"/>
    <col min="17" max="256" width="9.00390625" style="1" customWidth="1"/>
  </cols>
  <sheetData>
    <row r="1" s="1" customFormat="1" ht="12.75"/>
    <row r="2" spans="1:15" s="1" customFormat="1" ht="15">
      <c r="A2" s="1"/>
      <c r="B2" s="84" t="s">
        <v>280</v>
      </c>
      <c r="C2" s="85" t="str">
        <f ca="1">INDEX(Prezence!$C$5:$C$25,CODE($G$2)-64,1)</f>
        <v>X-4</v>
      </c>
      <c r="D2" s="85"/>
      <c r="E2" s="85"/>
      <c r="F2" s="86" t="s">
        <v>281</v>
      </c>
      <c r="G2" s="87" t="s">
        <v>282</v>
      </c>
      <c r="J2" s="84" t="s">
        <v>283</v>
      </c>
      <c r="K2" s="85" t="str">
        <f ca="1">INDEX(Prezence!$C$5:$C$25,CODE($O$2)-64,1)</f>
        <v>Delfín</v>
      </c>
      <c r="L2" s="85"/>
      <c r="M2" s="85"/>
      <c r="N2" s="86" t="s">
        <v>284</v>
      </c>
      <c r="O2" s="87" t="s">
        <v>285</v>
      </c>
    </row>
    <row r="3" spans="1:15" s="1" customFormat="1" ht="15">
      <c r="A3" s="1"/>
      <c r="B3" s="88" t="s">
        <v>286</v>
      </c>
      <c r="C3" s="89" t="str">
        <f ca="1">INDEX(Prezence!$D$5:$D$25,CODE($G$2)-64,1)</f>
        <v>Petr Vyskočil</v>
      </c>
      <c r="D3" s="89"/>
      <c r="E3" s="89"/>
      <c r="F3" s="90" t="s">
        <v>287</v>
      </c>
      <c r="G3" s="91">
        <v>1</v>
      </c>
      <c r="J3" s="88" t="s">
        <v>288</v>
      </c>
      <c r="K3" s="89" t="str">
        <f ca="1">INDEX(Prezence!$D$5:$D$25,CODE($O$2)-64,1)</f>
        <v>Milan Kozel</v>
      </c>
      <c r="L3" s="89"/>
      <c r="M3" s="89"/>
      <c r="N3" s="90" t="s">
        <v>289</v>
      </c>
      <c r="O3" s="91">
        <v>1</v>
      </c>
    </row>
    <row r="4" spans="1:15" s="1" customFormat="1" ht="13.5">
      <c r="A4" s="1"/>
      <c r="B4" s="92" t="s">
        <v>290</v>
      </c>
      <c r="C4" s="93" t="s">
        <v>291</v>
      </c>
      <c r="D4" s="94" t="s">
        <v>292</v>
      </c>
      <c r="E4" s="94" t="s">
        <v>293</v>
      </c>
      <c r="F4" s="94" t="s">
        <v>294</v>
      </c>
      <c r="G4" s="95" t="s">
        <v>295</v>
      </c>
      <c r="J4" s="92" t="s">
        <v>296</v>
      </c>
      <c r="K4" s="93" t="s">
        <v>297</v>
      </c>
      <c r="L4" s="94" t="s">
        <v>298</v>
      </c>
      <c r="M4" s="94" t="s">
        <v>299</v>
      </c>
      <c r="N4" s="94" t="s">
        <v>300</v>
      </c>
      <c r="O4" s="95" t="s">
        <v>301</v>
      </c>
    </row>
    <row r="5" spans="1:15" s="1" customFormat="1" ht="15">
      <c r="A5" s="1"/>
      <c r="B5" s="96" t="s">
        <v>302</v>
      </c>
      <c r="C5" s="97">
        <f>1+MOD(CODE($G$2)-65,Prezence!$D$2)</f>
        <v>15</v>
      </c>
      <c r="D5" s="98" t="str">
        <f>CHAR(CODE($G$2))&amp;1</f>
        <v>O1</v>
      </c>
      <c r="E5" s="99" t="str">
        <f>CHAR(65+MOD(CODE($G$2)-65+1,Prezence!$D$2))&amp;2</f>
        <v>P2</v>
      </c>
      <c r="F5" s="99" t="str">
        <f>CHAR(65+MOD(CODE($G$2)-65+4,Prezence!$D$2))&amp;3</f>
        <v>S3</v>
      </c>
      <c r="G5" s="100" t="str">
        <f>CHAR(65+MOD(CODE($G$2)-65+6,Prezence!$D$2))&amp;4</f>
        <v>A4</v>
      </c>
      <c r="J5" s="96" t="s">
        <v>303</v>
      </c>
      <c r="K5" s="97">
        <f>1+MOD(CODE($O$2)-65,Prezence!$D$2)</f>
        <v>17</v>
      </c>
      <c r="L5" s="98" t="str">
        <f>CHAR(CODE($O$2))&amp;1</f>
        <v>Q1</v>
      </c>
      <c r="M5" s="99" t="str">
        <f>CHAR(65+MOD(CODE($O$2)-65+1,Prezence!$D$2))&amp;2</f>
        <v>R2</v>
      </c>
      <c r="N5" s="99" t="str">
        <f>CHAR(65+MOD(CODE($O$2)-65+4,Prezence!$D$2))&amp;3</f>
        <v>A3</v>
      </c>
      <c r="O5" s="100" t="str">
        <f>CHAR(65+MOD(CODE($O$2)-65+6,Prezence!$D$2))&amp;4</f>
        <v>C4</v>
      </c>
    </row>
    <row r="6" spans="1:15" s="1" customFormat="1" ht="15">
      <c r="A6" s="1"/>
      <c r="B6" s="96" t="s">
        <v>304</v>
      </c>
      <c r="C6" s="101">
        <f>1+MOD(CODE($G$2)-65-1,Prezence!$D$2)</f>
        <v>14</v>
      </c>
      <c r="D6" s="102" t="str">
        <f>CHAR(65+MOD(CODE($G$2)-65-1,Prezence!$D$2))&amp;4</f>
        <v>N4</v>
      </c>
      <c r="E6" s="103" t="str">
        <f>CHAR(CODE($G$2))&amp;1</f>
        <v>O1</v>
      </c>
      <c r="F6" s="102" t="str">
        <f>CHAR(65+MOD(CODE($G$2)-65+3,Prezence!$D$2))&amp;2</f>
        <v>R2</v>
      </c>
      <c r="G6" s="104" t="str">
        <f>CHAR(65+MOD(CODE($G$2)-65+5,Prezence!$D$2))&amp;3</f>
        <v>T3</v>
      </c>
      <c r="J6" s="96" t="s">
        <v>305</v>
      </c>
      <c r="K6" s="101">
        <f>1+MOD(CODE($O$2)-65-1,Prezence!$D$2)</f>
        <v>16</v>
      </c>
      <c r="L6" s="102" t="str">
        <f>CHAR(65+MOD(CODE($O$2)-65-1,Prezence!$D$2))&amp;4</f>
        <v>P4</v>
      </c>
      <c r="M6" s="103" t="str">
        <f>CHAR(CODE($O$2))&amp;1</f>
        <v>Q1</v>
      </c>
      <c r="N6" s="102" t="str">
        <f>CHAR(65+MOD(CODE($O$2)-65+3,Prezence!$D$2))&amp;2</f>
        <v>T2</v>
      </c>
      <c r="O6" s="104" t="str">
        <f>CHAR(65+MOD(CODE($O$2)-65+5,Prezence!$D$2))&amp;3</f>
        <v>B3</v>
      </c>
    </row>
    <row r="7" spans="1:15" s="1" customFormat="1" ht="15">
      <c r="A7" s="1"/>
      <c r="B7" s="96" t="s">
        <v>306</v>
      </c>
      <c r="C7" s="101">
        <f>1+MOD(CODE($G$2)-65-10,Prezence!$D$2)</f>
        <v>5</v>
      </c>
      <c r="D7" s="102" t="str">
        <f>CHAR(65+MOD(CODE($G$2)-65-10,Prezence!$D$2))&amp;3</f>
        <v>E3</v>
      </c>
      <c r="E7" s="102" t="str">
        <f>CHAR(65+MOD(CODE($G$2)-65-9,Prezence!$D$2))&amp;4</f>
        <v>F4</v>
      </c>
      <c r="F7" s="103" t="str">
        <f>CHAR(CODE($G$2))&amp;1</f>
        <v>O1</v>
      </c>
      <c r="G7" s="104" t="str">
        <f>CHAR(65+MOD(CODE($G$2)-65-2,Prezence!$D$2))&amp;2</f>
        <v>M2</v>
      </c>
      <c r="J7" s="96" t="s">
        <v>307</v>
      </c>
      <c r="K7" s="101">
        <f>1+MOD(CODE($O$2)-65-10,Prezence!$D$2)</f>
        <v>7</v>
      </c>
      <c r="L7" s="102" t="str">
        <f>CHAR(65+MOD(CODE($O$2)-65-10,Prezence!$D$2))&amp;3</f>
        <v>G3</v>
      </c>
      <c r="M7" s="102" t="str">
        <f>CHAR(65+MOD(CODE($O$2)-65-9,Prezence!$D$2))&amp;4</f>
        <v>H4</v>
      </c>
      <c r="N7" s="103" t="str">
        <f>CHAR(CODE($O$2))&amp;1</f>
        <v>Q1</v>
      </c>
      <c r="O7" s="104" t="str">
        <f>CHAR(65+MOD(CODE($O$2)-65-2,Prezence!$D$2))&amp;2</f>
        <v>O2</v>
      </c>
    </row>
    <row r="8" spans="1:15" s="1" customFormat="1" ht="15">
      <c r="A8" s="1"/>
      <c r="B8" s="105" t="s">
        <v>308</v>
      </c>
      <c r="C8" s="106">
        <f>1+MOD(CODE($G$2)-65-8,Prezence!$D$2)</f>
        <v>7</v>
      </c>
      <c r="D8" s="107" t="str">
        <f>CHAR(65+MOD(CODE($G$2)-65-8,Prezence!$D$2))&amp;2</f>
        <v>G2</v>
      </c>
      <c r="E8" s="107" t="str">
        <f>CHAR(65+MOD(CODE($G$2)-65-7,Prezence!$D$2))&amp;3</f>
        <v>H3</v>
      </c>
      <c r="F8" s="107" t="str">
        <f>CHAR(65+MOD(CODE($G$2)-65+2,Prezence!$D$2))&amp;4</f>
        <v>Q4</v>
      </c>
      <c r="G8" s="91" t="str">
        <f>CHAR(CODE($G$2))&amp;1</f>
        <v>O1</v>
      </c>
      <c r="J8" s="105" t="s">
        <v>309</v>
      </c>
      <c r="K8" s="106">
        <f>1+MOD(CODE($O$2)-65-8,Prezence!$D$2)</f>
        <v>9</v>
      </c>
      <c r="L8" s="107" t="str">
        <f>CHAR(65+MOD(CODE($O$2)-65-8,Prezence!$D$2))&amp;2</f>
        <v>I2</v>
      </c>
      <c r="M8" s="107" t="str">
        <f>CHAR(65+MOD(CODE($O$2)-65-7,Prezence!$D$2))&amp;3</f>
        <v>J3</v>
      </c>
      <c r="N8" s="107" t="str">
        <f>CHAR(65+MOD(CODE($O$2)-65+2,Prezence!$D$2))&amp;4</f>
        <v>S4</v>
      </c>
      <c r="O8" s="91" t="str">
        <f>CHAR(CODE($O$2))&amp;1</f>
        <v>Q1</v>
      </c>
    </row>
    <row r="9" spans="2:15" s="1" customFormat="1" ht="15">
      <c r="B9" s="108"/>
      <c r="C9" s="108"/>
      <c r="D9" s="109"/>
      <c r="E9" s="109"/>
      <c r="F9" s="109"/>
      <c r="G9" s="109"/>
      <c r="H9" s="109"/>
      <c r="I9" s="109"/>
      <c r="J9" s="108"/>
      <c r="K9" s="108"/>
      <c r="L9" s="109"/>
      <c r="M9" s="109"/>
      <c r="N9" s="109"/>
      <c r="O9" s="109"/>
    </row>
    <row r="10" spans="2:15" s="1" customFormat="1" ht="15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" customFormat="1" ht="15">
      <c r="A11" s="1"/>
      <c r="B11" s="84" t="s">
        <v>310</v>
      </c>
      <c r="C11" s="85" t="str">
        <f ca="1">INDEX(Prezence!$C$5:$C$25,CODE($G$2)-64,1)</f>
        <v>X-4</v>
      </c>
      <c r="D11" s="85"/>
      <c r="E11" s="85"/>
      <c r="F11" s="86" t="s">
        <v>311</v>
      </c>
      <c r="G11" s="87" t="str">
        <f>$G$2</f>
        <v>O</v>
      </c>
      <c r="J11" s="84" t="s">
        <v>312</v>
      </c>
      <c r="K11" s="85" t="str">
        <f ca="1">INDEX(Prezence!$C$5:$C$25,CODE($O$2)-64,1)</f>
        <v>Delfín</v>
      </c>
      <c r="L11" s="85"/>
      <c r="M11" s="85"/>
      <c r="N11" s="86" t="s">
        <v>313</v>
      </c>
      <c r="O11" s="87" t="str">
        <f>$O$2</f>
        <v>Q</v>
      </c>
    </row>
    <row r="12" spans="1:15" s="1" customFormat="1" ht="15">
      <c r="A12" s="1"/>
      <c r="B12" s="88" t="s">
        <v>314</v>
      </c>
      <c r="C12" s="89" t="str">
        <f ca="1">INDEX(Prezence!$E$5:$E$25,CODE($G$2)-64,1)</f>
        <v>Klárka Vyskočilová</v>
      </c>
      <c r="D12" s="89"/>
      <c r="E12" s="89"/>
      <c r="F12" s="90" t="s">
        <v>315</v>
      </c>
      <c r="G12" s="91">
        <v>2</v>
      </c>
      <c r="J12" s="88" t="s">
        <v>316</v>
      </c>
      <c r="K12" s="89" t="str">
        <f ca="1">INDEX(Prezence!$E$5:$E$25,CODE($O$2)-64,1)</f>
        <v>Pavel Kroupa</v>
      </c>
      <c r="L12" s="89"/>
      <c r="M12" s="89"/>
      <c r="N12" s="90" t="s">
        <v>317</v>
      </c>
      <c r="O12" s="91">
        <v>2</v>
      </c>
    </row>
    <row r="13" spans="1:15" s="1" customFormat="1" ht="13.5">
      <c r="A13" s="1"/>
      <c r="B13" s="92" t="s">
        <v>318</v>
      </c>
      <c r="C13" s="93" t="s">
        <v>319</v>
      </c>
      <c r="D13" s="94" t="s">
        <v>320</v>
      </c>
      <c r="E13" s="94" t="s">
        <v>321</v>
      </c>
      <c r="F13" s="94" t="s">
        <v>322</v>
      </c>
      <c r="G13" s="95" t="s">
        <v>323</v>
      </c>
      <c r="J13" s="92" t="s">
        <v>324</v>
      </c>
      <c r="K13" s="93" t="s">
        <v>325</v>
      </c>
      <c r="L13" s="94" t="s">
        <v>326</v>
      </c>
      <c r="M13" s="94" t="s">
        <v>327</v>
      </c>
      <c r="N13" s="94" t="s">
        <v>328</v>
      </c>
      <c r="O13" s="95" t="s">
        <v>329</v>
      </c>
    </row>
    <row r="14" spans="1:15" s="1" customFormat="1" ht="15">
      <c r="A14" s="1"/>
      <c r="B14" s="96" t="s">
        <v>330</v>
      </c>
      <c r="C14" s="97">
        <f>1+MOD(CODE($G$2)-65-1,Prezence!$D$2)</f>
        <v>14</v>
      </c>
      <c r="D14" s="99" t="str">
        <f>CHAR(65+MOD(CODE($G$2)-65-1,Prezence!$D$2))&amp;1</f>
        <v>N1</v>
      </c>
      <c r="E14" s="98" t="str">
        <f>CHAR(CODE($G$2))&amp;2</f>
        <v>O2</v>
      </c>
      <c r="F14" s="99" t="str">
        <f>CHAR(65+MOD(CODE($G$2)-65+3,Prezence!$D$2))&amp;3</f>
        <v>R3</v>
      </c>
      <c r="G14" s="100" t="str">
        <f>CHAR(65+MOD(CODE($G$2)-65+5,Prezence!$D$2))&amp;4</f>
        <v>T4</v>
      </c>
      <c r="J14" s="96" t="s">
        <v>331</v>
      </c>
      <c r="K14" s="97">
        <f>1+MOD(CODE($O$2)-65-1,Prezence!$D$2)</f>
        <v>16</v>
      </c>
      <c r="L14" s="99" t="str">
        <f>CHAR(65+MOD(CODE($O$2)-65-1,Prezence!$D$2))&amp;1</f>
        <v>P1</v>
      </c>
      <c r="M14" s="98" t="str">
        <f>CHAR(CODE($O$2))&amp;2</f>
        <v>Q2</v>
      </c>
      <c r="N14" s="99" t="str">
        <f>CHAR(65+MOD(CODE($O$2)-65+3,Prezence!$D$2))&amp;3</f>
        <v>T3</v>
      </c>
      <c r="O14" s="100" t="str">
        <f>CHAR(65+MOD(CODE($O$2)-65+5,Prezence!$D$2))&amp;4</f>
        <v>B4</v>
      </c>
    </row>
    <row r="15" spans="1:15" s="1" customFormat="1" ht="15">
      <c r="A15" s="1"/>
      <c r="B15" s="96" t="s">
        <v>332</v>
      </c>
      <c r="C15" s="101">
        <f>1+MOD(CODE($G$2)-65-4,Prezence!$D$2)</f>
        <v>11</v>
      </c>
      <c r="D15" s="102" t="str">
        <f>CHAR(65+MOD(CODE($G$2)-65-4,Prezence!$D$2))&amp;4</f>
        <v>K4</v>
      </c>
      <c r="E15" s="102" t="str">
        <f>CHAR(65+MOD(CODE($G$2)-65-3,Prezence!$D$2))&amp;1</f>
        <v>L1</v>
      </c>
      <c r="F15" s="103" t="str">
        <f>CHAR(CODE($G$2))&amp;2</f>
        <v>O2</v>
      </c>
      <c r="G15" s="104" t="str">
        <f>CHAR(65+MOD(CODE($G$2)-65+2,Prezence!$D$2))&amp;3</f>
        <v>Q3</v>
      </c>
      <c r="J15" s="96" t="s">
        <v>333</v>
      </c>
      <c r="K15" s="101">
        <f>1+MOD(CODE($O$2)-65-4,Prezence!$D$2)</f>
        <v>13</v>
      </c>
      <c r="L15" s="102" t="str">
        <f>CHAR(65+MOD(CODE($O$2)-65-4,Prezence!$D$2))&amp;4</f>
        <v>M4</v>
      </c>
      <c r="M15" s="102" t="str">
        <f>CHAR(65+MOD(CODE($O$2)-65-3,Prezence!$D$2))&amp;1</f>
        <v>N1</v>
      </c>
      <c r="N15" s="103" t="str">
        <f>CHAR(CODE($O$2))&amp;2</f>
        <v>Q2</v>
      </c>
      <c r="O15" s="104" t="str">
        <f>CHAR(65+MOD(CODE($O$2)-65+2,Prezence!$D$2))&amp;3</f>
        <v>S3</v>
      </c>
    </row>
    <row r="16" spans="1:15" s="1" customFormat="1" ht="15">
      <c r="A16" s="1"/>
      <c r="B16" s="96" t="s">
        <v>334</v>
      </c>
      <c r="C16" s="101">
        <f>1+MOD(CODE($G$2)-65-8,Prezence!$D$2)</f>
        <v>7</v>
      </c>
      <c r="D16" s="102" t="str">
        <f>CHAR(65+MOD(CODE($G$2)-65-8,Prezence!$D$2))&amp;3</f>
        <v>G3</v>
      </c>
      <c r="E16" s="102" t="str">
        <f>CHAR(65+MOD(CODE($G$2)-65-7,Prezence!$D$2))&amp;4</f>
        <v>H4</v>
      </c>
      <c r="F16" s="102" t="str">
        <f>CHAR(65+MOD(CODE($G$2)-65+2,Prezence!$D$2))&amp;1</f>
        <v>Q1</v>
      </c>
      <c r="G16" s="110" t="str">
        <f>CHAR(CODE($G$2))&amp;2</f>
        <v>O2</v>
      </c>
      <c r="J16" s="96" t="s">
        <v>335</v>
      </c>
      <c r="K16" s="101">
        <f>1+MOD(CODE($O$2)-65-8,Prezence!$D$2)</f>
        <v>9</v>
      </c>
      <c r="L16" s="102" t="str">
        <f>CHAR(65+MOD(CODE($O$2)-65-8,Prezence!$D$2))&amp;3</f>
        <v>I3</v>
      </c>
      <c r="M16" s="102" t="str">
        <f>CHAR(65+MOD(CODE($O$2)-65-7,Prezence!$D$2))&amp;4</f>
        <v>J4</v>
      </c>
      <c r="N16" s="102" t="str">
        <f>CHAR(65+MOD(CODE($O$2)-65+2,Prezence!$D$2))&amp;1</f>
        <v>S1</v>
      </c>
      <c r="O16" s="110" t="str">
        <f>CHAR(CODE($O$2))&amp;2</f>
        <v>Q2</v>
      </c>
    </row>
    <row r="17" spans="1:15" s="1" customFormat="1" ht="15">
      <c r="A17" s="1"/>
      <c r="B17" s="105" t="s">
        <v>336</v>
      </c>
      <c r="C17" s="106">
        <f>1+MOD(CODE($G$2)-65,Prezence!$D$2)</f>
        <v>15</v>
      </c>
      <c r="D17" s="111" t="str">
        <f>CHAR(CODE($G$2))&amp;2</f>
        <v>O2</v>
      </c>
      <c r="E17" s="107" t="str">
        <f>CHAR(65+MOD(CODE($G$2)-65+1,Prezence!$D$2))&amp;3</f>
        <v>P3</v>
      </c>
      <c r="F17" s="107" t="str">
        <f>CHAR(65+MOD(CODE($G$2)-65+10,Prezence!$D$2))&amp;4</f>
        <v>E4</v>
      </c>
      <c r="G17" s="112" t="str">
        <f>CHAR(65+MOD(CODE($G$2)-65+8,Prezence!$D$2))&amp;1</f>
        <v>C1</v>
      </c>
      <c r="J17" s="105" t="s">
        <v>337</v>
      </c>
      <c r="K17" s="106">
        <f>1+MOD(CODE($O$2)-65,Prezence!$D$2)</f>
        <v>17</v>
      </c>
      <c r="L17" s="111" t="str">
        <f>CHAR(CODE($O$2))&amp;2</f>
        <v>Q2</v>
      </c>
      <c r="M17" s="107" t="str">
        <f>CHAR(65+MOD(CODE($O$2)-65+1,Prezence!$D$2))&amp;3</f>
        <v>R3</v>
      </c>
      <c r="N17" s="107" t="str">
        <f>CHAR(65+MOD(CODE($O$2)-65+10,Prezence!$D$2))&amp;4</f>
        <v>G4</v>
      </c>
      <c r="O17" s="112" t="str">
        <f>CHAR(65+MOD(CODE($O$2)-65+8,Prezence!$D$2))&amp;1</f>
        <v>E1</v>
      </c>
    </row>
    <row r="18" s="1" customFormat="1" ht="12.75"/>
    <row r="19" s="1" customFormat="1" ht="12.75"/>
    <row r="20" spans="1:15" s="1" customFormat="1" ht="15">
      <c r="A20" s="1"/>
      <c r="B20" s="84" t="s">
        <v>338</v>
      </c>
      <c r="C20" s="85" t="str">
        <f ca="1">INDEX(Prezence!$C$5:$C$25,CODE($G$2)-64,1)</f>
        <v>X-4</v>
      </c>
      <c r="D20" s="85"/>
      <c r="E20" s="85"/>
      <c r="F20" s="86" t="s">
        <v>339</v>
      </c>
      <c r="G20" s="87" t="str">
        <f>$G$2</f>
        <v>O</v>
      </c>
      <c r="J20" s="84" t="s">
        <v>340</v>
      </c>
      <c r="K20" s="85" t="str">
        <f ca="1">INDEX(Prezence!$C$5:$C$25,CODE($O$2)-64,1)</f>
        <v>Delfín</v>
      </c>
      <c r="L20" s="85"/>
      <c r="M20" s="85"/>
      <c r="N20" s="86" t="s">
        <v>341</v>
      </c>
      <c r="O20" s="87" t="str">
        <f>$O$2</f>
        <v>Q</v>
      </c>
    </row>
    <row r="21" spans="1:15" s="1" customFormat="1" ht="15">
      <c r="A21" s="1"/>
      <c r="B21" s="88" t="s">
        <v>342</v>
      </c>
      <c r="C21" s="89" t="str">
        <f ca="1">INDEX(Prezence!$F$5:$F$25,CODE($G$2)-64,1)</f>
        <v>Zuzka Maternová</v>
      </c>
      <c r="D21" s="89"/>
      <c r="E21" s="89"/>
      <c r="F21" s="90" t="s">
        <v>343</v>
      </c>
      <c r="G21" s="91">
        <v>3</v>
      </c>
      <c r="J21" s="88" t="s">
        <v>344</v>
      </c>
      <c r="K21" s="89" t="str">
        <f ca="1">INDEX(Prezence!$F$5:$F$25,CODE($O$2)-64,1)</f>
        <v>Viktor Mašíček</v>
      </c>
      <c r="L21" s="89"/>
      <c r="M21" s="89"/>
      <c r="N21" s="90" t="s">
        <v>345</v>
      </c>
      <c r="O21" s="91">
        <v>3</v>
      </c>
    </row>
    <row r="22" spans="1:15" s="1" customFormat="1" ht="13.5">
      <c r="A22" s="1"/>
      <c r="B22" s="92" t="s">
        <v>346</v>
      </c>
      <c r="C22" s="93" t="s">
        <v>347</v>
      </c>
      <c r="D22" s="94" t="s">
        <v>348</v>
      </c>
      <c r="E22" s="94" t="s">
        <v>349</v>
      </c>
      <c r="F22" s="94" t="s">
        <v>350</v>
      </c>
      <c r="G22" s="95" t="s">
        <v>351</v>
      </c>
      <c r="J22" s="92" t="s">
        <v>352</v>
      </c>
      <c r="K22" s="93" t="s">
        <v>353</v>
      </c>
      <c r="L22" s="94" t="s">
        <v>354</v>
      </c>
      <c r="M22" s="94" t="s">
        <v>355</v>
      </c>
      <c r="N22" s="94" t="s">
        <v>356</v>
      </c>
      <c r="O22" s="95" t="s">
        <v>357</v>
      </c>
    </row>
    <row r="23" spans="1:15" s="1" customFormat="1" ht="15">
      <c r="A23" s="1"/>
      <c r="B23" s="96" t="s">
        <v>358</v>
      </c>
      <c r="C23" s="97">
        <f>1+MOD(CODE($G$2)-65-4,Prezence!$D$2)</f>
        <v>11</v>
      </c>
      <c r="D23" s="99" t="str">
        <f>CHAR(65+MOD(CODE($G$2)-65-4,Prezence!$D$2))&amp;1</f>
        <v>K1</v>
      </c>
      <c r="E23" s="99" t="str">
        <f>CHAR(65+MOD(CODE($G$2)-65-3,Prezence!$D$2))&amp;2</f>
        <v>L2</v>
      </c>
      <c r="F23" s="98" t="str">
        <f>CHAR(CODE($G$2))&amp;3</f>
        <v>O3</v>
      </c>
      <c r="G23" s="100" t="str">
        <f>CHAR(65+MOD(CODE($G$2)-65+2,Prezence!$D$2))&amp;4</f>
        <v>Q4</v>
      </c>
      <c r="J23" s="96" t="s">
        <v>359</v>
      </c>
      <c r="K23" s="97">
        <f>1+MOD(CODE($O$2)-65-4,Prezence!$D$2)</f>
        <v>13</v>
      </c>
      <c r="L23" s="99" t="str">
        <f>CHAR(65+MOD(CODE($O$2)-65-4,Prezence!$D$2))&amp;1</f>
        <v>M1</v>
      </c>
      <c r="M23" s="99" t="str">
        <f>CHAR(65+MOD(CODE($O$2)-65-3,Prezence!$D$2))&amp;2</f>
        <v>N2</v>
      </c>
      <c r="N23" s="98" t="str">
        <f>CHAR(CODE($O$2))&amp;3</f>
        <v>Q3</v>
      </c>
      <c r="O23" s="100" t="str">
        <f>CHAR(65+MOD(CODE($O$2)-65+2,Prezence!$D$2))&amp;4</f>
        <v>S4</v>
      </c>
    </row>
    <row r="24" spans="1:15" s="1" customFormat="1" ht="15">
      <c r="A24" s="1"/>
      <c r="B24" s="96" t="s">
        <v>360</v>
      </c>
      <c r="C24" s="101">
        <f>1+MOD(CODE($G$2)-65-6,Prezence!$D$2)</f>
        <v>9</v>
      </c>
      <c r="D24" s="102" t="str">
        <f>CHAR(65+MOD(CODE($G$2)-65-6,Prezence!$D$2))&amp;4</f>
        <v>I4</v>
      </c>
      <c r="E24" s="102" t="str">
        <f>CHAR(65+MOD(CODE($G$2)-65-5,Prezence!$D$2))&amp;1</f>
        <v>J1</v>
      </c>
      <c r="F24" s="102" t="str">
        <f>CHAR(65+MOD(CODE($G$2)-65-2,Prezence!$D$2))&amp;2</f>
        <v>M2</v>
      </c>
      <c r="G24" s="110" t="str">
        <f>CHAR(CODE($G$2))&amp;3</f>
        <v>O3</v>
      </c>
      <c r="J24" s="96" t="s">
        <v>361</v>
      </c>
      <c r="K24" s="101">
        <f>1+MOD(CODE($O$2)-65-6,Prezence!$D$2)</f>
        <v>11</v>
      </c>
      <c r="L24" s="102" t="str">
        <f>CHAR(65+MOD(CODE($O$2)-65-6,Prezence!$D$2))&amp;4</f>
        <v>K4</v>
      </c>
      <c r="M24" s="102" t="str">
        <f>CHAR(65+MOD(CODE($O$2)-65-5,Prezence!$D$2))&amp;1</f>
        <v>L1</v>
      </c>
      <c r="N24" s="102" t="str">
        <f>CHAR(65+MOD(CODE($O$2)-65-2,Prezence!$D$2))&amp;2</f>
        <v>O2</v>
      </c>
      <c r="O24" s="110" t="str">
        <f>CHAR(CODE($O$2))&amp;3</f>
        <v>Q3</v>
      </c>
    </row>
    <row r="25" spans="1:15" s="1" customFormat="1" ht="15">
      <c r="A25" s="1"/>
      <c r="B25" s="96" t="s">
        <v>362</v>
      </c>
      <c r="C25" s="101">
        <f>1+MOD(CODE($G$2)-65,Prezence!$D$2)</f>
        <v>15</v>
      </c>
      <c r="D25" s="103" t="str">
        <f>CHAR(CODE($G$2))&amp;3</f>
        <v>O3</v>
      </c>
      <c r="E25" s="102" t="str">
        <f>CHAR(65+MOD(CODE($G$2)-65+1,Prezence!$D$2))&amp;4</f>
        <v>P4</v>
      </c>
      <c r="F25" s="102" t="str">
        <f>CHAR(65+MOD(CODE($G$2)-65+10,Prezence!$D$2))&amp;1</f>
        <v>E1</v>
      </c>
      <c r="G25" s="104" t="str">
        <f>CHAR(65+MOD(CODE($G$2)-65+8,Prezence!$D$2))&amp;2</f>
        <v>C2</v>
      </c>
      <c r="J25" s="96" t="s">
        <v>363</v>
      </c>
      <c r="K25" s="101">
        <f>1+MOD(CODE($O$2)-65,Prezence!$D$2)</f>
        <v>17</v>
      </c>
      <c r="L25" s="103" t="str">
        <f>CHAR(CODE($O$2))&amp;3</f>
        <v>Q3</v>
      </c>
      <c r="M25" s="102" t="str">
        <f>CHAR(65+MOD(CODE($O$2)-65+1,Prezence!$D$2))&amp;4</f>
        <v>R4</v>
      </c>
      <c r="N25" s="102" t="str">
        <f>CHAR(65+MOD(CODE($O$2)-65+10,Prezence!$D$2))&amp;1</f>
        <v>G1</v>
      </c>
      <c r="O25" s="104" t="str">
        <f>CHAR(65+MOD(CODE($O$2)-65+8,Prezence!$D$2))&amp;2</f>
        <v>E2</v>
      </c>
    </row>
    <row r="26" spans="1:15" s="1" customFormat="1" ht="15">
      <c r="A26" s="1"/>
      <c r="B26" s="105" t="s">
        <v>364</v>
      </c>
      <c r="C26" s="106">
        <f>1+MOD(CODE($G$2)-65-1,Prezence!$D$2)</f>
        <v>14</v>
      </c>
      <c r="D26" s="107" t="str">
        <f>CHAR(65+MOD(CODE($G$2)-65-1,Prezence!$D$2))&amp;2</f>
        <v>N2</v>
      </c>
      <c r="E26" s="111" t="str">
        <f>CHAR(CODE($G$2))&amp;3</f>
        <v>O3</v>
      </c>
      <c r="F26" s="107" t="str">
        <f>CHAR(65+MOD(CODE($G$2)-65+9,Prezence!$D$2))&amp;4</f>
        <v>D4</v>
      </c>
      <c r="G26" s="112" t="str">
        <f>CHAR(65+MOD(CODE($G$2)-65+7,Prezence!$D$2))&amp;1</f>
        <v>B1</v>
      </c>
      <c r="J26" s="105" t="s">
        <v>365</v>
      </c>
      <c r="K26" s="106">
        <f>1+MOD(CODE($O$2)-65-1,Prezence!$D$2)</f>
        <v>16</v>
      </c>
      <c r="L26" s="107" t="str">
        <f>CHAR(65+MOD(CODE($O$2)-65-1,Prezence!$D$2))&amp;2</f>
        <v>P2</v>
      </c>
      <c r="M26" s="111" t="str">
        <f>CHAR(CODE($O$2))&amp;3</f>
        <v>Q3</v>
      </c>
      <c r="N26" s="107" t="str">
        <f>CHAR(65+MOD(CODE($O$2)-65+9,Prezence!$D$2))&amp;4</f>
        <v>F4</v>
      </c>
      <c r="O26" s="112" t="str">
        <f>CHAR(65+MOD(CODE($O$2)-65+7,Prezence!$D$2))&amp;1</f>
        <v>D1</v>
      </c>
    </row>
    <row r="27" s="1" customFormat="1" ht="12.75"/>
    <row r="28" s="1" customFormat="1" ht="12.75"/>
    <row r="29" spans="1:15" s="1" customFormat="1" ht="15">
      <c r="A29" s="1"/>
      <c r="B29" s="84" t="s">
        <v>366</v>
      </c>
      <c r="C29" s="85" t="str">
        <f ca="1">INDEX(Prezence!$C$5:$C$25,CODE($G$2)-64,1)</f>
        <v>X-4</v>
      </c>
      <c r="D29" s="85"/>
      <c r="E29" s="85"/>
      <c r="F29" s="86" t="s">
        <v>367</v>
      </c>
      <c r="G29" s="87" t="str">
        <f>$G$2</f>
        <v>O</v>
      </c>
      <c r="J29" s="84" t="s">
        <v>368</v>
      </c>
      <c r="K29" s="85" t="str">
        <f ca="1">INDEX(Prezence!$C$5:$C$25,CODE($O$2)-64,1)</f>
        <v>Delfín</v>
      </c>
      <c r="L29" s="85"/>
      <c r="M29" s="85"/>
      <c r="N29" s="86" t="s">
        <v>369</v>
      </c>
      <c r="O29" s="87" t="str">
        <f>$O$2</f>
        <v>Q</v>
      </c>
    </row>
    <row r="30" spans="1:15" s="1" customFormat="1" ht="15">
      <c r="A30" s="1"/>
      <c r="B30" s="88" t="s">
        <v>370</v>
      </c>
      <c r="C30" s="89" t="str">
        <f ca="1">INDEX(Prezence!$G$5:$G$25,CODE($G$2)-64,1)</f>
        <v>Petr Škyřík</v>
      </c>
      <c r="D30" s="89"/>
      <c r="E30" s="89"/>
      <c r="F30" s="90" t="s">
        <v>371</v>
      </c>
      <c r="G30" s="91">
        <v>4</v>
      </c>
      <c r="J30" s="88" t="s">
        <v>372</v>
      </c>
      <c r="K30" s="89" t="str">
        <f ca="1">INDEX(Prezence!$G$5:$G$25,CODE($O$2)-64,1)</f>
        <v>Pavel Lesenský</v>
      </c>
      <c r="L30" s="89"/>
      <c r="M30" s="89"/>
      <c r="N30" s="90" t="s">
        <v>373</v>
      </c>
      <c r="O30" s="91">
        <v>4</v>
      </c>
    </row>
    <row r="31" spans="1:15" s="1" customFormat="1" ht="13.5">
      <c r="A31" s="1"/>
      <c r="B31" s="92" t="s">
        <v>374</v>
      </c>
      <c r="C31" s="93" t="s">
        <v>375</v>
      </c>
      <c r="D31" s="94" t="s">
        <v>376</v>
      </c>
      <c r="E31" s="94" t="s">
        <v>377</v>
      </c>
      <c r="F31" s="94" t="s">
        <v>378</v>
      </c>
      <c r="G31" s="95" t="s">
        <v>379</v>
      </c>
      <c r="J31" s="92" t="s">
        <v>380</v>
      </c>
      <c r="K31" s="93" t="s">
        <v>381</v>
      </c>
      <c r="L31" s="94" t="s">
        <v>382</v>
      </c>
      <c r="M31" s="94" t="s">
        <v>383</v>
      </c>
      <c r="N31" s="94" t="s">
        <v>384</v>
      </c>
      <c r="O31" s="95" t="s">
        <v>385</v>
      </c>
    </row>
    <row r="32" spans="1:15" s="1" customFormat="1" ht="15">
      <c r="A32" s="1"/>
      <c r="B32" s="96" t="s">
        <v>386</v>
      </c>
      <c r="C32" s="97">
        <f>1+MOD(CODE($G$2)-65-6,Prezence!$D$2)</f>
        <v>9</v>
      </c>
      <c r="D32" s="99" t="str">
        <f>CHAR(65+MOD(CODE($G$2)-65-6,Prezence!$D$2))&amp;1</f>
        <v>I1</v>
      </c>
      <c r="E32" s="99" t="str">
        <f>CHAR(65+MOD(CODE($G$2)-65-5,Prezence!$D$2))&amp;2</f>
        <v>J2</v>
      </c>
      <c r="F32" s="99" t="str">
        <f>CHAR(65+MOD(CODE($G$2)-65-2,Prezence!$D$2))&amp;3</f>
        <v>M3</v>
      </c>
      <c r="G32" s="87" t="str">
        <f>CHAR(CODE($G$2))&amp;4</f>
        <v>O4</v>
      </c>
      <c r="J32" s="96" t="s">
        <v>387</v>
      </c>
      <c r="K32" s="97">
        <f>1+MOD(CODE($O$2)-65-6,Prezence!$D$2)</f>
        <v>11</v>
      </c>
      <c r="L32" s="99" t="str">
        <f>CHAR(65+MOD(CODE($G$2)-65-6,Prezence!$D$2))&amp;1</f>
        <v>I1</v>
      </c>
      <c r="M32" s="99" t="str">
        <f>CHAR(65+MOD(CODE($O$2)-65-5,Prezence!$D$2))&amp;2</f>
        <v>L2</v>
      </c>
      <c r="N32" s="99" t="str">
        <f>CHAR(65+MOD(CODE($O$2)-65-2,Prezence!$D$2))&amp;3</f>
        <v>O3</v>
      </c>
      <c r="O32" s="87" t="str">
        <f>CHAR(CODE($O$2))&amp;4</f>
        <v>Q4</v>
      </c>
    </row>
    <row r="33" spans="1:15" s="1" customFormat="1" ht="15">
      <c r="A33" s="1"/>
      <c r="B33" s="96" t="s">
        <v>388</v>
      </c>
      <c r="C33" s="101">
        <f>1+MOD(CODE($G$2)-65,Prezence!$D$2)</f>
        <v>15</v>
      </c>
      <c r="D33" s="103" t="str">
        <f>CHAR(CODE($G$2))&amp;4</f>
        <v>O4</v>
      </c>
      <c r="E33" s="102" t="str">
        <f>CHAR(65+MOD(CODE($G$2)-65+1,Prezence!$D$2))&amp;1</f>
        <v>P1</v>
      </c>
      <c r="F33" s="102" t="str">
        <f>CHAR(65+MOD(CODE($G$2)-65+4,Prezence!$D$2))&amp;2</f>
        <v>S2</v>
      </c>
      <c r="G33" s="104" t="str">
        <f>CHAR(65+MOD(CODE($G$2)-65+6,Prezence!$D$2))&amp;3</f>
        <v>A3</v>
      </c>
      <c r="J33" s="96" t="s">
        <v>389</v>
      </c>
      <c r="K33" s="101">
        <f>1+MOD(CODE($O$2)-65,Prezence!$D$2)</f>
        <v>17</v>
      </c>
      <c r="L33" s="103" t="str">
        <f>CHAR(CODE($O$2))&amp;4</f>
        <v>Q4</v>
      </c>
      <c r="M33" s="102" t="str">
        <f>CHAR(65+MOD(CODE($O$2)-65+1,Prezence!$D$2))&amp;1</f>
        <v>R1</v>
      </c>
      <c r="N33" s="102" t="str">
        <f>CHAR(65+MOD(CODE($O$2)-65+4,Prezence!$D$2))&amp;2</f>
        <v>A2</v>
      </c>
      <c r="O33" s="104" t="str">
        <f>CHAR(65+MOD(CODE($O$2)-65+6,Prezence!$D$2))&amp;3</f>
        <v>C3</v>
      </c>
    </row>
    <row r="34" spans="1:15" s="1" customFormat="1" ht="15">
      <c r="A34" s="1"/>
      <c r="B34" s="96" t="s">
        <v>390</v>
      </c>
      <c r="C34" s="101">
        <f>1+MOD(CODE($G$2)-65-1,Prezence!$D$2)</f>
        <v>14</v>
      </c>
      <c r="D34" s="102" t="str">
        <f>CHAR(65+MOD(CODE($G$2)-65-1,Prezence!$D$2))&amp;3</f>
        <v>N3</v>
      </c>
      <c r="E34" s="103" t="str">
        <f>CHAR(CODE($G$2))&amp;4</f>
        <v>O4</v>
      </c>
      <c r="F34" s="102" t="str">
        <f>CHAR(65+MOD(CODE($G$2)-65+9,Prezence!$D$2))&amp;1</f>
        <v>D1</v>
      </c>
      <c r="G34" s="104" t="str">
        <f>CHAR(65+MOD(CODE($G$2)-65+7,Prezence!$D$2))&amp;2</f>
        <v>B2</v>
      </c>
      <c r="J34" s="96" t="s">
        <v>391</v>
      </c>
      <c r="K34" s="101">
        <f>1+MOD(CODE($O$2)-65-1,Prezence!$D$2)</f>
        <v>16</v>
      </c>
      <c r="L34" s="102" t="str">
        <f>CHAR(65+MOD(CODE($O$2)-65-1,Prezence!$D$2))&amp;3</f>
        <v>P3</v>
      </c>
      <c r="M34" s="103" t="str">
        <f>CHAR(CODE($O$2))&amp;4</f>
        <v>Q4</v>
      </c>
      <c r="N34" s="102" t="str">
        <f>CHAR(65+MOD(CODE($O$2)-65+9,Prezence!$D$2))&amp;1</f>
        <v>F1</v>
      </c>
      <c r="O34" s="104" t="str">
        <f>CHAR(65+MOD(CODE($O$2)-65+7,Prezence!$D$2))&amp;2</f>
        <v>D2</v>
      </c>
    </row>
    <row r="35" spans="1:15" s="1" customFormat="1" ht="15">
      <c r="A35" s="1"/>
      <c r="B35" s="105" t="s">
        <v>392</v>
      </c>
      <c r="C35" s="106">
        <f>1+MOD(CODE($G$2)-65-10,Prezence!$D$2)</f>
        <v>5</v>
      </c>
      <c r="D35" s="107" t="str">
        <f>CHAR(65+MOD(CODE($G$2)-65-10,Prezence!$D$2))&amp;2</f>
        <v>E2</v>
      </c>
      <c r="E35" s="107" t="str">
        <f>CHAR(65+MOD(CODE($G$2)-65-9,Prezence!$D$2))&amp;3</f>
        <v>F3</v>
      </c>
      <c r="F35" s="111" t="str">
        <f>CHAR(CODE($G$2))&amp;4</f>
        <v>O4</v>
      </c>
      <c r="G35" s="112" t="str">
        <f>CHAR(65+MOD(CODE($G$2)-65-2,Prezence!$D$2))&amp;1</f>
        <v>M1</v>
      </c>
      <c r="J35" s="105" t="s">
        <v>393</v>
      </c>
      <c r="K35" s="106">
        <f>1+MOD(CODE($O$2)-65-10,Prezence!$D$2)</f>
        <v>7</v>
      </c>
      <c r="L35" s="107" t="str">
        <f>CHAR(65+MOD(CODE($O$2)-65-10,Prezence!$D$2))&amp;2</f>
        <v>G2</v>
      </c>
      <c r="M35" s="107" t="str">
        <f>CHAR(65+MOD(CODE($O$2)-65-9,Prezence!$D$2))&amp;3</f>
        <v>H3</v>
      </c>
      <c r="N35" s="111" t="str">
        <f>CHAR(CODE($O$2))&amp;4</f>
        <v>Q4</v>
      </c>
      <c r="O35" s="112" t="str">
        <f>CHAR(65+MOD(CODE($O$2)-65-2,Prezence!$D$2))&amp;1</f>
        <v>O1</v>
      </c>
    </row>
  </sheetData>
  <mergeCells count="16">
    <mergeCell ref="C2:E2"/>
    <mergeCell ref="K2:M2"/>
    <mergeCell ref="C3:E3"/>
    <mergeCell ref="K3:M3"/>
    <mergeCell ref="C11:E11"/>
    <mergeCell ref="K11:M11"/>
    <mergeCell ref="C12:E12"/>
    <mergeCell ref="K12:M12"/>
    <mergeCell ref="C20:E20"/>
    <mergeCell ref="K20:M20"/>
    <mergeCell ref="C21:E21"/>
    <mergeCell ref="K21:M21"/>
    <mergeCell ref="C29:E29"/>
    <mergeCell ref="K29:M29"/>
    <mergeCell ref="C30:E30"/>
    <mergeCell ref="K30:M30"/>
  </mergeCells>
  <printOptions/>
  <pageMargins left="0.3541666666666667" right="0.3541666666666667" top="0.5902777777777778" bottom="0.5902777777777778" header="0.5118055555555556" footer="0.5118055555555556"/>
  <pageSetup fitToHeight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selection activeCell="O24" sqref="O24"/>
    </sheetView>
  </sheetViews>
  <sheetFormatPr defaultColWidth="9.00390625" defaultRowHeight="12.75"/>
  <cols>
    <col min="1" max="1" width="0.875" style="1" customWidth="1"/>
    <col min="2" max="2" width="3.375" style="1" customWidth="1"/>
    <col min="3" max="3" width="26.875" style="1" customWidth="1"/>
    <col min="4" max="15" width="5.00390625" style="1" customWidth="1"/>
    <col min="16" max="16" width="3.875" style="1" customWidth="1"/>
    <col min="17" max="17" width="5.00390625" style="1" customWidth="1"/>
    <col min="18" max="256" width="9.00390625" style="1" customWidth="1"/>
  </cols>
  <sheetData>
    <row r="1" spans="3:5" s="1" customFormat="1" ht="17.25">
      <c r="C1" s="63" t="s">
        <v>394</v>
      </c>
      <c r="D1" s="1"/>
      <c r="E1" s="109" t="s">
        <v>395</v>
      </c>
    </row>
    <row r="2" s="1" customFormat="1" ht="12.75"/>
    <row r="3" spans="2:17" s="1" customFormat="1" ht="12.75">
      <c r="B3" s="113"/>
      <c r="C3" s="114"/>
      <c r="D3" s="115" t="s">
        <v>396</v>
      </c>
      <c r="E3" s="115"/>
      <c r="F3" s="115"/>
      <c r="G3" s="115" t="s">
        <v>397</v>
      </c>
      <c r="H3" s="115"/>
      <c r="I3" s="115"/>
      <c r="J3" s="115" t="s">
        <v>398</v>
      </c>
      <c r="K3" s="115"/>
      <c r="L3" s="115"/>
      <c r="M3" s="115" t="s">
        <v>399</v>
      </c>
      <c r="N3" s="115"/>
      <c r="O3" s="115"/>
      <c r="P3" s="116" t="s">
        <v>400</v>
      </c>
      <c r="Q3" s="116"/>
    </row>
    <row r="4" spans="1:17" s="1" customFormat="1" ht="12.75">
      <c r="A4" s="1"/>
      <c r="B4" s="117" t="s">
        <v>401</v>
      </c>
      <c r="C4" s="1" t="s">
        <v>402</v>
      </c>
      <c r="D4" s="118" t="s">
        <v>403</v>
      </c>
      <c r="E4" s="119" t="s">
        <v>404</v>
      </c>
      <c r="F4" s="120" t="s">
        <v>405</v>
      </c>
      <c r="G4" s="118" t="s">
        <v>406</v>
      </c>
      <c r="H4" s="119" t="s">
        <v>407</v>
      </c>
      <c r="I4" s="120" t="s">
        <v>408</v>
      </c>
      <c r="J4" s="118" t="s">
        <v>409</v>
      </c>
      <c r="K4" s="119" t="s">
        <v>410</v>
      </c>
      <c r="L4" s="120" t="s">
        <v>411</v>
      </c>
      <c r="M4" s="118" t="s">
        <v>412</v>
      </c>
      <c r="N4" s="119" t="s">
        <v>413</v>
      </c>
      <c r="O4" s="120" t="s">
        <v>414</v>
      </c>
      <c r="P4" s="119" t="s">
        <v>415</v>
      </c>
      <c r="Q4" s="120" t="s">
        <v>416</v>
      </c>
    </row>
    <row r="5" spans="1:17" s="1" customFormat="1" ht="15">
      <c r="A5" s="1"/>
      <c r="B5" s="121" t="s">
        <v>417</v>
      </c>
      <c r="C5" s="122" t="str">
        <f ca="1">INDEX(Prezence!$C$5:$C$25,CODE($B5)-64,1)</f>
        <v>Kapsa II</v>
      </c>
      <c r="D5" s="121"/>
      <c r="E5" s="123"/>
      <c r="F5" s="124">
        <f>SUM(F6:F9)</f>
        <v>10</v>
      </c>
      <c r="G5" s="121"/>
      <c r="H5" s="123"/>
      <c r="I5" s="124">
        <f>SUM(I6:I9)</f>
        <v>10</v>
      </c>
      <c r="J5" s="121"/>
      <c r="K5" s="123"/>
      <c r="L5" s="124">
        <f>SUM(L6:L9)</f>
        <v>6</v>
      </c>
      <c r="M5" s="121"/>
      <c r="N5" s="123"/>
      <c r="O5" s="124">
        <f>SUM(O6:O9)</f>
        <v>5</v>
      </c>
      <c r="P5" s="121"/>
      <c r="Q5" s="124">
        <f>F5+I5+L5+O5</f>
        <v>31</v>
      </c>
    </row>
    <row r="6" spans="1:17" s="1" customFormat="1" ht="12.75">
      <c r="A6" s="1"/>
      <c r="B6" s="125" t="str">
        <f>CONCATENATE($B5,1)</f>
        <v>A1</v>
      </c>
      <c r="C6" s="126" t="str">
        <f ca="1">INDEX(Prezence!$D$5:$D$25,CODE($B6)-64,1)</f>
        <v>David Vostřák</v>
      </c>
      <c r="D6" s="125">
        <v>35</v>
      </c>
      <c r="E6" s="55">
        <v>1</v>
      </c>
      <c r="F6" s="56">
        <v>5</v>
      </c>
      <c r="G6" s="125">
        <v>47</v>
      </c>
      <c r="H6" s="55" t="s">
        <v>418</v>
      </c>
      <c r="I6" s="56">
        <v>3</v>
      </c>
      <c r="J6" s="125">
        <v>97</v>
      </c>
      <c r="K6" s="55">
        <v>2</v>
      </c>
      <c r="L6" s="56">
        <v>3</v>
      </c>
      <c r="M6" s="125">
        <v>29</v>
      </c>
      <c r="N6" s="55">
        <v>4</v>
      </c>
      <c r="O6" s="56">
        <v>1</v>
      </c>
      <c r="P6" s="125"/>
      <c r="Q6" s="56">
        <f>F6+I6+L6+O6</f>
        <v>12</v>
      </c>
    </row>
    <row r="7" spans="1:17" s="1" customFormat="1" ht="12.75">
      <c r="A7" s="1"/>
      <c r="B7" s="125" t="str">
        <f>CONCATENATE($B5,2)</f>
        <v>A2</v>
      </c>
      <c r="C7" s="126" t="str">
        <f ca="1">INDEX(Prezence!$E$5:$E$25,CODE($B7)-64,1)</f>
        <v>Lukáš Vídenský</v>
      </c>
      <c r="D7" s="125">
        <v>29</v>
      </c>
      <c r="E7" s="55">
        <v>2</v>
      </c>
      <c r="F7" s="56">
        <v>3</v>
      </c>
      <c r="G7" s="125">
        <v>42</v>
      </c>
      <c r="H7" s="55">
        <v>2</v>
      </c>
      <c r="I7" s="56">
        <v>3</v>
      </c>
      <c r="J7" s="125">
        <v>88</v>
      </c>
      <c r="K7" s="55">
        <v>4</v>
      </c>
      <c r="L7" s="56">
        <v>1</v>
      </c>
      <c r="M7" s="125">
        <v>35</v>
      </c>
      <c r="N7" s="55">
        <v>2</v>
      </c>
      <c r="O7" s="56">
        <v>3</v>
      </c>
      <c r="P7" s="125"/>
      <c r="Q7" s="56">
        <f>F7+I7+L7+O7</f>
        <v>10</v>
      </c>
    </row>
    <row r="8" spans="1:17" s="1" customFormat="1" ht="12.75">
      <c r="A8" s="1"/>
      <c r="B8" s="125" t="str">
        <f>CONCATENATE($B5,3)</f>
        <v>A3</v>
      </c>
      <c r="C8" s="126" t="str">
        <f ca="1">INDEX(Prezence!$F$5:$F$25,CODE($B8)-64,1)</f>
        <v>Ivana Courtonová</v>
      </c>
      <c r="D8" s="125">
        <v>19</v>
      </c>
      <c r="E8" s="55">
        <v>4</v>
      </c>
      <c r="F8" s="56">
        <v>1</v>
      </c>
      <c r="G8" s="125">
        <v>42</v>
      </c>
      <c r="H8" s="55">
        <v>2</v>
      </c>
      <c r="I8" s="56">
        <v>3</v>
      </c>
      <c r="J8" s="125">
        <v>90</v>
      </c>
      <c r="K8" s="55">
        <v>4</v>
      </c>
      <c r="L8" s="56">
        <v>1</v>
      </c>
      <c r="M8" s="125">
        <v>35</v>
      </c>
      <c r="N8" s="55">
        <v>4</v>
      </c>
      <c r="O8" s="56">
        <v>1</v>
      </c>
      <c r="P8" s="125"/>
      <c r="Q8" s="56">
        <f>F8+I8+L8+O8</f>
        <v>6</v>
      </c>
    </row>
    <row r="9" spans="1:17" s="1" customFormat="1" ht="12.75">
      <c r="A9" s="1"/>
      <c r="B9" s="125" t="str">
        <f>CONCATENATE($B5,4)</f>
        <v>A4</v>
      </c>
      <c r="C9" s="127" t="str">
        <f ca="1">INDEX(Prezence!$G$5:$G$25,CODE($B9)-64,1)</f>
        <v>Jan Hrabák</v>
      </c>
      <c r="D9" s="128">
        <v>22</v>
      </c>
      <c r="E9" s="129">
        <v>4</v>
      </c>
      <c r="F9" s="130">
        <v>1</v>
      </c>
      <c r="G9" s="128">
        <v>31</v>
      </c>
      <c r="H9" s="129">
        <v>4</v>
      </c>
      <c r="I9" s="130">
        <v>1</v>
      </c>
      <c r="J9" s="128">
        <v>61</v>
      </c>
      <c r="K9" s="129">
        <v>4</v>
      </c>
      <c r="L9" s="130">
        <v>1</v>
      </c>
      <c r="M9" s="128"/>
      <c r="N9" s="129"/>
      <c r="O9" s="130"/>
      <c r="P9" s="128"/>
      <c r="Q9" s="56">
        <f>F9+I9+L9+O9</f>
        <v>3</v>
      </c>
    </row>
    <row r="10" spans="1:17" s="1" customFormat="1" ht="15">
      <c r="A10" s="1"/>
      <c r="B10" s="121" t="s">
        <v>419</v>
      </c>
      <c r="C10" s="122" t="str">
        <f ca="1">INDEX(Prezence!$C$5:$C$25,CODE($B10)-64,1)</f>
        <v>Delikomanti 2004</v>
      </c>
      <c r="D10" s="121"/>
      <c r="E10" s="123"/>
      <c r="F10" s="124">
        <f>SUM(F11:F14)</f>
        <v>13</v>
      </c>
      <c r="G10" s="121"/>
      <c r="H10" s="123"/>
      <c r="I10" s="124">
        <f>SUM(I11:I14)</f>
        <v>12</v>
      </c>
      <c r="J10" s="121"/>
      <c r="K10" s="123"/>
      <c r="L10" s="124">
        <f>SUM(L11:L14)</f>
        <v>14</v>
      </c>
      <c r="M10" s="121"/>
      <c r="N10" s="123"/>
      <c r="O10" s="124">
        <f>SUM(O11:O14)</f>
        <v>10</v>
      </c>
      <c r="P10" s="121"/>
      <c r="Q10" s="124">
        <f>F10+I10+L10+O10</f>
        <v>49</v>
      </c>
    </row>
    <row r="11" spans="1:17" s="1" customFormat="1" ht="12.75">
      <c r="A11" s="1"/>
      <c r="B11" s="125" t="str">
        <f>CONCATENATE($B10,1)</f>
        <v>B1</v>
      </c>
      <c r="C11" s="126" t="str">
        <f ca="1">INDEX(Prezence!$D$5:$D$25,CODE($B11)-64,1)</f>
        <v>Michal Kollert</v>
      </c>
      <c r="D11" s="125">
        <v>27</v>
      </c>
      <c r="E11" s="55">
        <v>2</v>
      </c>
      <c r="F11" s="56">
        <v>3</v>
      </c>
      <c r="G11" s="125">
        <v>48</v>
      </c>
      <c r="H11" s="55">
        <v>1</v>
      </c>
      <c r="I11" s="56">
        <v>5</v>
      </c>
      <c r="J11" s="125">
        <v>116</v>
      </c>
      <c r="K11" s="55">
        <v>1</v>
      </c>
      <c r="L11" s="56">
        <v>5</v>
      </c>
      <c r="M11" s="125"/>
      <c r="N11" s="55"/>
      <c r="O11" s="56"/>
      <c r="P11" s="125"/>
      <c r="Q11" s="56">
        <f>F11+I11+L11+O11</f>
        <v>13</v>
      </c>
    </row>
    <row r="12" spans="1:17" s="1" customFormat="1" ht="12.75">
      <c r="A12" s="1"/>
      <c r="B12" s="125" t="str">
        <f>CONCATENATE($B10,2)</f>
        <v>B2</v>
      </c>
      <c r="C12" s="126" t="str">
        <f ca="1">INDEX(Prezence!$E$5:$E$25,CODE($B12)-64,1)</f>
        <v>Martina Píšová</v>
      </c>
      <c r="D12" s="125">
        <v>32</v>
      </c>
      <c r="E12" s="55">
        <v>2</v>
      </c>
      <c r="F12" s="56">
        <v>3</v>
      </c>
      <c r="G12" s="125">
        <v>35</v>
      </c>
      <c r="H12" s="55">
        <v>3</v>
      </c>
      <c r="I12" s="56">
        <v>2</v>
      </c>
      <c r="J12" s="125">
        <v>115</v>
      </c>
      <c r="K12" s="55">
        <v>1</v>
      </c>
      <c r="L12" s="56">
        <v>5</v>
      </c>
      <c r="M12" s="125">
        <v>42</v>
      </c>
      <c r="N12" s="55">
        <v>2</v>
      </c>
      <c r="O12" s="56">
        <v>3</v>
      </c>
      <c r="P12" s="125"/>
      <c r="Q12" s="56">
        <f>F12+I12+L12+O12</f>
        <v>13</v>
      </c>
    </row>
    <row r="13" spans="1:17" s="1" customFormat="1" ht="12.75">
      <c r="A13" s="1"/>
      <c r="B13" s="125" t="str">
        <f>CONCATENATE($B10,3)</f>
        <v>B3</v>
      </c>
      <c r="C13" s="126" t="str">
        <f ca="1">INDEX(Prezence!$F$5:$F$25,CODE($B13)-64,1)</f>
        <v>Lukáš Polák</v>
      </c>
      <c r="D13" s="125">
        <v>27</v>
      </c>
      <c r="E13" s="55">
        <v>3</v>
      </c>
      <c r="F13" s="56">
        <v>2</v>
      </c>
      <c r="G13" s="125">
        <v>43</v>
      </c>
      <c r="H13" s="55">
        <v>2</v>
      </c>
      <c r="I13" s="56">
        <v>3</v>
      </c>
      <c r="J13" s="125">
        <v>93</v>
      </c>
      <c r="K13" s="55">
        <v>3</v>
      </c>
      <c r="L13" s="56">
        <v>2</v>
      </c>
      <c r="M13" s="125">
        <v>40</v>
      </c>
      <c r="N13" s="55">
        <v>1</v>
      </c>
      <c r="O13" s="56">
        <v>5</v>
      </c>
      <c r="P13" s="125"/>
      <c r="Q13" s="56">
        <f>F13+I13+L13+O13</f>
        <v>12</v>
      </c>
    </row>
    <row r="14" spans="1:17" s="1" customFormat="1" ht="12.75">
      <c r="A14" s="1"/>
      <c r="B14" s="125" t="str">
        <f>CONCATENATE($B10,4)</f>
        <v>B4</v>
      </c>
      <c r="C14" s="127" t="str">
        <f ca="1">INDEX(Prezence!$G$5:$G$25,CODE($B14)-64,1)</f>
        <v>Martin Svoboda</v>
      </c>
      <c r="D14" s="131">
        <v>37</v>
      </c>
      <c r="E14" s="59">
        <v>1</v>
      </c>
      <c r="F14" s="60">
        <v>5</v>
      </c>
      <c r="G14" s="131">
        <v>33</v>
      </c>
      <c r="H14" s="59">
        <v>3</v>
      </c>
      <c r="I14" s="60">
        <v>2</v>
      </c>
      <c r="J14" s="131">
        <v>94</v>
      </c>
      <c r="K14" s="59">
        <v>3</v>
      </c>
      <c r="L14" s="60">
        <v>2</v>
      </c>
      <c r="M14" s="131">
        <v>27</v>
      </c>
      <c r="N14" s="59">
        <v>3</v>
      </c>
      <c r="O14" s="60">
        <v>2</v>
      </c>
      <c r="P14" s="131"/>
      <c r="Q14" s="56">
        <f>F14+I14+L14+O14</f>
        <v>11</v>
      </c>
    </row>
    <row r="15" spans="1:17" s="1" customFormat="1" ht="15">
      <c r="A15" s="1"/>
      <c r="B15" s="121" t="s">
        <v>420</v>
      </c>
      <c r="C15" s="122" t="str">
        <f ca="1">INDEX(Prezence!$C$5:$C$25,CODE($B15)-64,1)</f>
        <v>Kapsa I</v>
      </c>
      <c r="D15" s="121"/>
      <c r="E15" s="123"/>
      <c r="F15" s="124">
        <f>SUM(F16:F19)</f>
        <v>11</v>
      </c>
      <c r="G15" s="121"/>
      <c r="H15" s="123"/>
      <c r="I15" s="124">
        <f>SUM(I16:I19)</f>
        <v>9.5</v>
      </c>
      <c r="J15" s="121"/>
      <c r="K15" s="123"/>
      <c r="L15" s="124">
        <f>SUM(L16:L19)</f>
        <v>11</v>
      </c>
      <c r="M15" s="121"/>
      <c r="N15" s="123"/>
      <c r="O15" s="124">
        <f>SUM(O16:O19)</f>
        <v>9</v>
      </c>
      <c r="P15" s="121"/>
      <c r="Q15" s="124">
        <f>F15+I15+L15+O15</f>
        <v>40.5</v>
      </c>
    </row>
    <row r="16" spans="1:17" s="1" customFormat="1" ht="12.75">
      <c r="A16" s="1"/>
      <c r="B16" s="125" t="str">
        <f>CONCATENATE($B15,1)</f>
        <v>C1</v>
      </c>
      <c r="C16" s="126" t="str">
        <f ca="1">INDEX(Prezence!$D$5:$D$25,CODE($B16)-64,1)</f>
        <v>Ladislav Smejkal</v>
      </c>
      <c r="D16" s="125">
        <v>42</v>
      </c>
      <c r="E16" s="55">
        <v>1</v>
      </c>
      <c r="F16" s="56">
        <v>5</v>
      </c>
      <c r="G16" s="125">
        <v>52</v>
      </c>
      <c r="H16" s="55">
        <v>1</v>
      </c>
      <c r="I16" s="56">
        <v>5</v>
      </c>
      <c r="J16" s="125">
        <v>131</v>
      </c>
      <c r="K16" s="55">
        <v>1</v>
      </c>
      <c r="L16" s="56">
        <v>5</v>
      </c>
      <c r="M16" s="125">
        <v>51</v>
      </c>
      <c r="N16" s="55">
        <v>1</v>
      </c>
      <c r="O16" s="56">
        <v>5</v>
      </c>
      <c r="P16" s="125"/>
      <c r="Q16" s="56">
        <f>F16+I16+L16+O16</f>
        <v>20</v>
      </c>
    </row>
    <row r="17" spans="1:17" s="1" customFormat="1" ht="12.75">
      <c r="A17" s="1"/>
      <c r="B17" s="125" t="str">
        <f>CONCATENATE($B15,2)</f>
        <v>C2</v>
      </c>
      <c r="C17" s="126" t="str">
        <f ca="1">INDEX(Prezence!$E$5:$E$25,CODE($B17)-64,1)</f>
        <v>Alena Vávrová</v>
      </c>
      <c r="D17" s="125">
        <v>23</v>
      </c>
      <c r="E17" s="55">
        <v>3</v>
      </c>
      <c r="F17" s="56">
        <v>2</v>
      </c>
      <c r="G17" s="125">
        <v>40</v>
      </c>
      <c r="H17" s="55" t="s">
        <v>421</v>
      </c>
      <c r="I17" s="56">
        <v>2.5</v>
      </c>
      <c r="J17" s="125">
        <v>85</v>
      </c>
      <c r="K17" s="55">
        <v>3</v>
      </c>
      <c r="L17" s="56">
        <v>2</v>
      </c>
      <c r="M17" s="125">
        <v>30</v>
      </c>
      <c r="N17" s="55">
        <v>2</v>
      </c>
      <c r="O17" s="56">
        <v>3</v>
      </c>
      <c r="P17" s="125"/>
      <c r="Q17" s="56">
        <f>F17+I17+L17+O17</f>
        <v>9.5</v>
      </c>
    </row>
    <row r="18" spans="1:17" s="1" customFormat="1" ht="12.75">
      <c r="A18" s="1"/>
      <c r="B18" s="125" t="str">
        <f>CONCATENATE($B15,3)</f>
        <v>C3</v>
      </c>
      <c r="C18" s="126" t="str">
        <f ca="1">INDEX(Prezence!$F$5:$F$25,CODE($B18)-64,1)</f>
        <v>Martin Steskal</v>
      </c>
      <c r="D18" s="125">
        <v>28</v>
      </c>
      <c r="E18" s="55">
        <v>3</v>
      </c>
      <c r="F18" s="56">
        <v>2</v>
      </c>
      <c r="G18" s="125">
        <v>31</v>
      </c>
      <c r="H18" s="55">
        <v>4</v>
      </c>
      <c r="I18" s="56">
        <v>1</v>
      </c>
      <c r="J18" s="125">
        <v>105</v>
      </c>
      <c r="K18" s="55">
        <v>2</v>
      </c>
      <c r="L18" s="56">
        <v>3</v>
      </c>
      <c r="M18" s="125">
        <v>19</v>
      </c>
      <c r="N18" s="55">
        <v>4</v>
      </c>
      <c r="O18" s="56">
        <v>1</v>
      </c>
      <c r="P18" s="125"/>
      <c r="Q18" s="56">
        <f>F18+I18+L18+O18</f>
        <v>7</v>
      </c>
    </row>
    <row r="19" spans="1:17" s="1" customFormat="1" ht="12.75">
      <c r="A19" s="1"/>
      <c r="B19" s="125" t="str">
        <f>CONCATENATE($B15,4)</f>
        <v>C4</v>
      </c>
      <c r="C19" s="127" t="str">
        <f ca="1">INDEX(Prezence!$G$5:$G$25,CODE($B19)-64,1)</f>
        <v>Levan Bokeria</v>
      </c>
      <c r="D19" s="131">
        <v>21</v>
      </c>
      <c r="E19" s="59">
        <v>3</v>
      </c>
      <c r="F19" s="60">
        <v>2</v>
      </c>
      <c r="G19" s="131">
        <v>33</v>
      </c>
      <c r="H19" s="59">
        <v>4</v>
      </c>
      <c r="I19" s="60">
        <v>1</v>
      </c>
      <c r="J19" s="131">
        <v>66</v>
      </c>
      <c r="K19" s="59">
        <v>4</v>
      </c>
      <c r="L19" s="60">
        <v>1</v>
      </c>
      <c r="M19" s="131"/>
      <c r="N19" s="59"/>
      <c r="O19" s="60"/>
      <c r="P19" s="131"/>
      <c r="Q19" s="56">
        <f>F19+I19+L19+O19</f>
        <v>4</v>
      </c>
    </row>
    <row r="20" spans="1:17" s="1" customFormat="1" ht="15">
      <c r="A20" s="1"/>
      <c r="B20" s="121" t="s">
        <v>422</v>
      </c>
      <c r="C20" s="122" t="str">
        <f ca="1">INDEX(Prezence!$C$5:$C$25,CODE($B20)-64,1)</f>
        <v>Vobludy</v>
      </c>
      <c r="D20" s="121"/>
      <c r="E20" s="123"/>
      <c r="F20" s="124">
        <f>SUM(F21:F24)</f>
        <v>5</v>
      </c>
      <c r="G20" s="121"/>
      <c r="H20" s="123"/>
      <c r="I20" s="124">
        <f>SUM(I21:I24)</f>
        <v>9</v>
      </c>
      <c r="J20" s="121"/>
      <c r="K20" s="123"/>
      <c r="L20" s="124">
        <f>SUM(L21:L24)</f>
        <v>6</v>
      </c>
      <c r="M20" s="121"/>
      <c r="N20" s="123"/>
      <c r="O20" s="124">
        <f>SUM(O21:O24)</f>
        <v>7</v>
      </c>
      <c r="P20" s="121"/>
      <c r="Q20" s="124">
        <f>F20+I20+L20+O20</f>
        <v>27</v>
      </c>
    </row>
    <row r="21" spans="1:17" s="1" customFormat="1" ht="12.75">
      <c r="A21" s="1"/>
      <c r="B21" s="125" t="str">
        <f>CONCATENATE($B20,1)</f>
        <v>D1</v>
      </c>
      <c r="C21" s="126" t="str">
        <f ca="1">INDEX(Prezence!$D$5:$D$25,CODE($B21)-64,1)</f>
        <v>Stanislav Pavelka</v>
      </c>
      <c r="D21" s="125">
        <v>21</v>
      </c>
      <c r="E21" s="55">
        <v>3</v>
      </c>
      <c r="F21" s="56">
        <v>2</v>
      </c>
      <c r="G21" s="125">
        <v>41</v>
      </c>
      <c r="H21" s="55">
        <v>1</v>
      </c>
      <c r="I21" s="56">
        <v>5</v>
      </c>
      <c r="J21" s="125">
        <v>113</v>
      </c>
      <c r="K21" s="55">
        <v>2</v>
      </c>
      <c r="L21" s="56">
        <v>3</v>
      </c>
      <c r="M21" s="125"/>
      <c r="N21" s="55"/>
      <c r="O21" s="56"/>
      <c r="P21" s="125"/>
      <c r="Q21" s="56">
        <f>F21+I21+L21+O21</f>
        <v>10</v>
      </c>
    </row>
    <row r="22" spans="1:17" s="1" customFormat="1" ht="12.75">
      <c r="A22" s="1"/>
      <c r="B22" s="125" t="str">
        <f>CONCATENATE($B20,2)</f>
        <v>D2</v>
      </c>
      <c r="C22" s="126" t="str">
        <f ca="1">INDEX(Prezence!$E$5:$E$25,CODE($B22)-64,1)</f>
        <v>Veronika Pavelková</v>
      </c>
      <c r="D22" s="125">
        <v>22</v>
      </c>
      <c r="E22" s="55">
        <v>3</v>
      </c>
      <c r="F22" s="56">
        <v>2</v>
      </c>
      <c r="G22" s="125">
        <v>43</v>
      </c>
      <c r="H22" s="55">
        <v>3</v>
      </c>
      <c r="I22" s="56">
        <v>2</v>
      </c>
      <c r="J22" s="125"/>
      <c r="K22" s="55"/>
      <c r="L22" s="56"/>
      <c r="M22" s="125"/>
      <c r="N22" s="55"/>
      <c r="O22" s="56"/>
      <c r="P22" s="125"/>
      <c r="Q22" s="56">
        <f>F22+I22+L22+O22</f>
        <v>4</v>
      </c>
    </row>
    <row r="23" spans="1:17" s="1" customFormat="1" ht="12.75">
      <c r="A23" s="1"/>
      <c r="B23" s="125" t="str">
        <f>CONCATENATE($B20,3)</f>
        <v>D3</v>
      </c>
      <c r="C23" s="126" t="str">
        <f ca="1">INDEX(Prezence!$F$5:$F$25,CODE($B23)-64,1)</f>
        <v>Marek Pavelka</v>
      </c>
      <c r="D23" s="125"/>
      <c r="E23" s="55"/>
      <c r="F23" s="56"/>
      <c r="G23" s="125">
        <v>28</v>
      </c>
      <c r="H23" s="55">
        <v>4</v>
      </c>
      <c r="I23" s="56">
        <v>1</v>
      </c>
      <c r="J23" s="125">
        <v>75</v>
      </c>
      <c r="K23" s="55">
        <v>3</v>
      </c>
      <c r="L23" s="56">
        <v>2</v>
      </c>
      <c r="M23" s="125">
        <v>31</v>
      </c>
      <c r="N23" s="55">
        <v>1</v>
      </c>
      <c r="O23" s="56">
        <v>5</v>
      </c>
      <c r="P23" s="125"/>
      <c r="Q23" s="56">
        <f>F23+I23+L23+O23</f>
        <v>8</v>
      </c>
    </row>
    <row r="24" spans="1:17" s="1" customFormat="1" ht="12.75">
      <c r="A24" s="1"/>
      <c r="B24" s="125" t="str">
        <f>CONCATENATE($B20,4)</f>
        <v>D4</v>
      </c>
      <c r="C24" s="127" t="str">
        <f ca="1">INDEX(Prezence!$G$5:$G$25,CODE($B24)-64,1)</f>
        <v>Johanka Pavelková</v>
      </c>
      <c r="D24" s="131">
        <v>20</v>
      </c>
      <c r="E24" s="59">
        <v>4</v>
      </c>
      <c r="F24" s="60">
        <v>1</v>
      </c>
      <c r="G24" s="131">
        <v>20</v>
      </c>
      <c r="H24" s="59">
        <v>4</v>
      </c>
      <c r="I24" s="60">
        <v>1</v>
      </c>
      <c r="J24" s="131">
        <v>84</v>
      </c>
      <c r="K24" s="59">
        <v>4</v>
      </c>
      <c r="L24" s="60">
        <v>1</v>
      </c>
      <c r="M24" s="131">
        <v>38</v>
      </c>
      <c r="N24" s="59">
        <v>3</v>
      </c>
      <c r="O24" s="60">
        <v>2</v>
      </c>
      <c r="P24" s="131"/>
      <c r="Q24" s="56">
        <f>F24+I24+L24+O24</f>
        <v>5</v>
      </c>
    </row>
    <row r="25" spans="1:17" s="1" customFormat="1" ht="15">
      <c r="A25" s="1"/>
      <c r="B25" s="121" t="s">
        <v>423</v>
      </c>
      <c r="C25" s="122" t="str">
        <f ca="1">INDEX(Prezence!$C$5:$C$25,CODE($B25)-64,1)</f>
        <v>Kulíšci</v>
      </c>
      <c r="D25" s="121"/>
      <c r="E25" s="123"/>
      <c r="F25" s="124">
        <f>SUM(F26:F29)</f>
        <v>14</v>
      </c>
      <c r="G25" s="121"/>
      <c r="H25" s="123"/>
      <c r="I25" s="124">
        <f>SUM(I26:I29)</f>
        <v>8</v>
      </c>
      <c r="J25" s="121"/>
      <c r="K25" s="123"/>
      <c r="L25" s="124">
        <f>SUM(L26:L29)</f>
        <v>10</v>
      </c>
      <c r="M25" s="121"/>
      <c r="N25" s="123"/>
      <c r="O25" s="124">
        <f>SUM(O26:O29)</f>
        <v>1</v>
      </c>
      <c r="P25" s="121"/>
      <c r="Q25" s="124">
        <f>F25+I25+L25+O25</f>
        <v>33</v>
      </c>
    </row>
    <row r="26" spans="1:17" s="1" customFormat="1" ht="12.75">
      <c r="A26" s="1"/>
      <c r="B26" s="125" t="str">
        <f>CONCATENATE($B25,1)</f>
        <v>E1</v>
      </c>
      <c r="C26" s="126" t="str">
        <f ca="1">INDEX(Prezence!$D$5:$D$25,CODE($B26)-64,1)</f>
        <v>Vojta Luhan</v>
      </c>
      <c r="D26" s="125">
        <v>35</v>
      </c>
      <c r="E26" s="55">
        <v>1</v>
      </c>
      <c r="F26" s="56">
        <v>5</v>
      </c>
      <c r="G26" s="125">
        <v>36</v>
      </c>
      <c r="H26" s="55">
        <v>2</v>
      </c>
      <c r="I26" s="56">
        <v>3</v>
      </c>
      <c r="J26" s="125">
        <v>125</v>
      </c>
      <c r="K26" s="55">
        <v>2</v>
      </c>
      <c r="L26" s="56">
        <v>3</v>
      </c>
      <c r="M26" s="125"/>
      <c r="N26" s="55"/>
      <c r="O26" s="56"/>
      <c r="P26" s="125"/>
      <c r="Q26" s="56">
        <f>F26+I26+L26+O26</f>
        <v>11</v>
      </c>
    </row>
    <row r="27" spans="1:17" s="1" customFormat="1" ht="12.75">
      <c r="A27" s="1"/>
      <c r="B27" s="125" t="str">
        <f>CONCATENATE($B25,2)</f>
        <v>E2</v>
      </c>
      <c r="C27" s="126" t="str">
        <f ca="1">INDEX(Prezence!$E$5:$E$25,CODE($B27)-64,1)</f>
        <v>Miloš Dubský</v>
      </c>
      <c r="D27" s="125">
        <v>23</v>
      </c>
      <c r="E27" s="55">
        <v>2</v>
      </c>
      <c r="F27" s="56">
        <v>3</v>
      </c>
      <c r="G27" s="125">
        <v>32</v>
      </c>
      <c r="H27" s="55">
        <v>3</v>
      </c>
      <c r="I27" s="56">
        <v>2</v>
      </c>
      <c r="J27" s="125">
        <v>109</v>
      </c>
      <c r="K27" s="55">
        <v>2</v>
      </c>
      <c r="L27" s="56">
        <v>3</v>
      </c>
      <c r="M27" s="125"/>
      <c r="N27" s="55"/>
      <c r="O27" s="56"/>
      <c r="P27" s="125"/>
      <c r="Q27" s="56">
        <f>F27+I27+L27+O27</f>
        <v>8</v>
      </c>
    </row>
    <row r="28" spans="1:17" s="1" customFormat="1" ht="12.75">
      <c r="A28" s="1"/>
      <c r="B28" s="125" t="str">
        <f>CONCATENATE($B25,3)</f>
        <v>E3</v>
      </c>
      <c r="C28" s="126" t="str">
        <f ca="1">INDEX(Prezence!$F$5:$F$25,CODE($B28)-64,1)</f>
        <v>Kateřina Luhanová</v>
      </c>
      <c r="D28" s="125">
        <v>22</v>
      </c>
      <c r="E28" s="55">
        <v>4</v>
      </c>
      <c r="F28" s="56">
        <v>1</v>
      </c>
      <c r="G28" s="125">
        <v>32</v>
      </c>
      <c r="H28" s="55">
        <v>4</v>
      </c>
      <c r="I28" s="56">
        <v>1</v>
      </c>
      <c r="J28" s="125">
        <v>98</v>
      </c>
      <c r="K28" s="55">
        <v>2</v>
      </c>
      <c r="L28" s="56">
        <v>3</v>
      </c>
      <c r="M28" s="125"/>
      <c r="N28" s="55"/>
      <c r="O28" s="56"/>
      <c r="P28" s="125"/>
      <c r="Q28" s="56">
        <f>F28+I28+L28+O28</f>
        <v>5</v>
      </c>
    </row>
    <row r="29" spans="1:17" s="1" customFormat="1" ht="12.75">
      <c r="A29" s="1"/>
      <c r="B29" s="125" t="str">
        <f>CONCATENATE($B25,4)</f>
        <v>E4</v>
      </c>
      <c r="C29" s="127" t="str">
        <f ca="1">INDEX(Prezence!$G$5:$G$25,CODE($B29)-64,1)</f>
        <v>Michal Kříž</v>
      </c>
      <c r="D29" s="131">
        <v>35</v>
      </c>
      <c r="E29" s="59">
        <v>1</v>
      </c>
      <c r="F29" s="60">
        <v>5</v>
      </c>
      <c r="G29" s="131">
        <v>32</v>
      </c>
      <c r="H29" s="59">
        <v>3</v>
      </c>
      <c r="I29" s="60">
        <v>2</v>
      </c>
      <c r="J29" s="131">
        <v>72</v>
      </c>
      <c r="K29" s="59">
        <v>4</v>
      </c>
      <c r="L29" s="60">
        <v>1</v>
      </c>
      <c r="M29" s="131">
        <v>33</v>
      </c>
      <c r="N29" s="59">
        <v>4</v>
      </c>
      <c r="O29" s="60">
        <v>1</v>
      </c>
      <c r="P29" s="131"/>
      <c r="Q29" s="56">
        <f>F29+I29+L29+O29</f>
        <v>9</v>
      </c>
    </row>
    <row r="30" spans="1:17" s="1" customFormat="1" ht="15">
      <c r="A30" s="1"/>
      <c r="B30" s="121" t="s">
        <v>424</v>
      </c>
      <c r="C30" s="122" t="str">
        <f ca="1">INDEX(Prezence!$C$5:$C$25,CODE($B30)-64,1)</f>
        <v>Paluba II</v>
      </c>
      <c r="D30" s="132"/>
      <c r="E30" s="133"/>
      <c r="F30" s="124">
        <f>SUM(F31:F34)</f>
        <v>14</v>
      </c>
      <c r="G30" s="132"/>
      <c r="H30" s="133"/>
      <c r="I30" s="124">
        <f>SUM(I31:I34)</f>
        <v>12</v>
      </c>
      <c r="J30" s="132"/>
      <c r="K30" s="133"/>
      <c r="L30" s="124">
        <f>SUM(L31:L34)</f>
        <v>14</v>
      </c>
      <c r="M30" s="132"/>
      <c r="N30" s="133"/>
      <c r="O30" s="124">
        <f>SUM(O31:O34)</f>
        <v>0</v>
      </c>
      <c r="P30" s="132"/>
      <c r="Q30" s="124">
        <f>F30+I30+L30+O30</f>
        <v>40</v>
      </c>
    </row>
    <row r="31" spans="1:17" s="1" customFormat="1" ht="12.75">
      <c r="A31" s="1"/>
      <c r="B31" s="125" t="str">
        <f>CONCATENATE($B30,1)</f>
        <v>F1</v>
      </c>
      <c r="C31" s="126" t="str">
        <f ca="1">INDEX(Prezence!$D$5:$D$25,CODE($B31)-64,1)</f>
        <v>Petr Holub</v>
      </c>
      <c r="D31" s="125">
        <v>37</v>
      </c>
      <c r="E31" s="55">
        <v>1</v>
      </c>
      <c r="F31" s="56">
        <v>5</v>
      </c>
      <c r="G31" s="125">
        <v>49</v>
      </c>
      <c r="H31" s="55">
        <v>1</v>
      </c>
      <c r="I31" s="56">
        <v>5</v>
      </c>
      <c r="J31" s="125">
        <v>139</v>
      </c>
      <c r="K31" s="55">
        <v>1</v>
      </c>
      <c r="L31" s="56">
        <v>5</v>
      </c>
      <c r="M31" s="125"/>
      <c r="N31" s="55"/>
      <c r="O31" s="56"/>
      <c r="P31" s="125"/>
      <c r="Q31" s="56">
        <f>F31+I31+L31+O31</f>
        <v>15</v>
      </c>
    </row>
    <row r="32" spans="1:17" s="1" customFormat="1" ht="12.75">
      <c r="A32" s="1"/>
      <c r="B32" s="125" t="str">
        <f>CONCATENATE($B30,2)</f>
        <v>F2</v>
      </c>
      <c r="C32" s="126" t="str">
        <f ca="1">INDEX(Prezence!$E$5:$E$25,CODE($B32)-64,1)</f>
        <v>Mirek Enžl</v>
      </c>
      <c r="D32" s="125">
        <v>35</v>
      </c>
      <c r="E32" s="55">
        <v>2</v>
      </c>
      <c r="F32" s="56">
        <v>3</v>
      </c>
      <c r="G32" s="125">
        <v>30</v>
      </c>
      <c r="H32" s="55">
        <v>4</v>
      </c>
      <c r="I32" s="56">
        <v>1</v>
      </c>
      <c r="J32" s="125">
        <v>81</v>
      </c>
      <c r="K32" s="55">
        <v>3</v>
      </c>
      <c r="L32" s="56">
        <v>2</v>
      </c>
      <c r="M32" s="125"/>
      <c r="N32" s="55"/>
      <c r="O32" s="56"/>
      <c r="P32" s="125"/>
      <c r="Q32" s="56">
        <f>F32+I32+L32+O32</f>
        <v>6</v>
      </c>
    </row>
    <row r="33" spans="1:17" s="1" customFormat="1" ht="12.75">
      <c r="A33" s="1"/>
      <c r="B33" s="125" t="str">
        <f>CONCATENATE($B30,3)</f>
        <v>F3</v>
      </c>
      <c r="C33" s="126" t="str">
        <f ca="1">INDEX(Prezence!$F$5:$F$25,CODE($B33)-64,1)</f>
        <v>Martin Plesnivý</v>
      </c>
      <c r="D33" s="125">
        <v>23</v>
      </c>
      <c r="E33" s="55">
        <v>4</v>
      </c>
      <c r="F33" s="56">
        <v>1</v>
      </c>
      <c r="G33" s="125">
        <v>38</v>
      </c>
      <c r="H33" s="55">
        <v>4</v>
      </c>
      <c r="I33" s="56">
        <v>1</v>
      </c>
      <c r="J33" s="125">
        <v>83</v>
      </c>
      <c r="K33" s="55">
        <v>3</v>
      </c>
      <c r="L33" s="56">
        <v>2</v>
      </c>
      <c r="M33" s="125"/>
      <c r="N33" s="55"/>
      <c r="O33" s="56"/>
      <c r="P33" s="125"/>
      <c r="Q33" s="56">
        <f>F33+I33+L33+O33</f>
        <v>4</v>
      </c>
    </row>
    <row r="34" spans="1:17" s="1" customFormat="1" ht="12.75">
      <c r="A34" s="1"/>
      <c r="B34" s="125" t="str">
        <f>CONCATENATE($B30,4)</f>
        <v>F4</v>
      </c>
      <c r="C34" s="127" t="str">
        <f ca="1">INDEX(Prezence!$G$5:$G$25,CODE($B34)-64,1)</f>
        <v>Honza Jirkovský</v>
      </c>
      <c r="D34" s="131">
        <v>32</v>
      </c>
      <c r="E34" s="59">
        <v>1</v>
      </c>
      <c r="F34" s="60">
        <v>5</v>
      </c>
      <c r="G34" s="131">
        <v>48</v>
      </c>
      <c r="H34" s="59">
        <v>1</v>
      </c>
      <c r="I34" s="60">
        <v>5</v>
      </c>
      <c r="J34" s="131">
        <v>103</v>
      </c>
      <c r="K34" s="59">
        <v>1</v>
      </c>
      <c r="L34" s="60">
        <v>5</v>
      </c>
      <c r="M34" s="131"/>
      <c r="N34" s="59"/>
      <c r="O34" s="60"/>
      <c r="P34" s="131"/>
      <c r="Q34" s="56">
        <f>F34+I34+L34+O34</f>
        <v>15</v>
      </c>
    </row>
    <row r="35" spans="1:17" s="1" customFormat="1" ht="15">
      <c r="A35" s="1"/>
      <c r="B35" s="121" t="s">
        <v>425</v>
      </c>
      <c r="C35" s="122" t="str">
        <f ca="1">INDEX(Prezence!$C$5:$C$25,CODE($B35)-64,1)</f>
        <v>SUPO</v>
      </c>
      <c r="D35" s="134"/>
      <c r="E35" s="135"/>
      <c r="F35" s="124">
        <f>SUM(F36:F39)</f>
        <v>11</v>
      </c>
      <c r="G35" s="136"/>
      <c r="H35" s="135"/>
      <c r="I35" s="124">
        <f>SUM(I36:I39)</f>
        <v>8</v>
      </c>
      <c r="J35" s="134"/>
      <c r="K35" s="135"/>
      <c r="L35" s="124">
        <f>SUM(L36:L39)</f>
        <v>4</v>
      </c>
      <c r="M35" s="134"/>
      <c r="N35" s="135"/>
      <c r="O35" s="124">
        <f>SUM(O36:O39)</f>
        <v>0</v>
      </c>
      <c r="P35" s="136"/>
      <c r="Q35" s="124">
        <f>F35+I35+L35+O35</f>
        <v>23</v>
      </c>
    </row>
    <row r="36" spans="1:17" s="1" customFormat="1" ht="12.75">
      <c r="A36" s="1"/>
      <c r="B36" s="125" t="str">
        <f>CONCATENATE($B35,1)</f>
        <v>G1</v>
      </c>
      <c r="C36" s="126" t="str">
        <f ca="1">INDEX(Prezence!$D$5:$D$25,CODE($B36)-64,1)</f>
        <v>Robert Polák</v>
      </c>
      <c r="D36" s="125">
        <v>45</v>
      </c>
      <c r="E36" s="55">
        <v>1</v>
      </c>
      <c r="F36" s="56">
        <v>5</v>
      </c>
      <c r="G36" s="54">
        <v>40</v>
      </c>
      <c r="H36" s="55">
        <v>4</v>
      </c>
      <c r="I36" s="126">
        <v>1</v>
      </c>
      <c r="J36" s="125">
        <v>67</v>
      </c>
      <c r="K36" s="55">
        <v>4</v>
      </c>
      <c r="L36" s="56">
        <v>1</v>
      </c>
      <c r="M36" s="125"/>
      <c r="N36" s="55"/>
      <c r="O36" s="56"/>
      <c r="P36" s="54"/>
      <c r="Q36" s="56">
        <f>F36+I36+L36+O36</f>
        <v>7</v>
      </c>
    </row>
    <row r="37" spans="1:17" s="1" customFormat="1" ht="12.75">
      <c r="A37" s="1"/>
      <c r="B37" s="125" t="str">
        <f>CONCATENATE($B35,2)</f>
        <v>G2</v>
      </c>
      <c r="C37" s="126" t="str">
        <f ca="1">INDEX(Prezence!$E$5:$E$25,CODE($B37)-64,1)</f>
        <v>Lucie Poláková</v>
      </c>
      <c r="D37" s="125">
        <v>26</v>
      </c>
      <c r="E37" s="55">
        <v>4</v>
      </c>
      <c r="F37" s="56">
        <v>1</v>
      </c>
      <c r="G37" s="54">
        <v>33</v>
      </c>
      <c r="H37" s="55">
        <v>3</v>
      </c>
      <c r="I37" s="126">
        <v>2</v>
      </c>
      <c r="J37" s="125">
        <v>93</v>
      </c>
      <c r="K37" s="55">
        <v>4</v>
      </c>
      <c r="L37" s="56">
        <v>1</v>
      </c>
      <c r="M37" s="125"/>
      <c r="N37" s="55"/>
      <c r="O37" s="56"/>
      <c r="P37" s="54"/>
      <c r="Q37" s="56">
        <f>F37+I37+L37+O37</f>
        <v>4</v>
      </c>
    </row>
    <row r="38" spans="1:17" s="1" customFormat="1" ht="12.75">
      <c r="A38" s="1"/>
      <c r="B38" s="125" t="str">
        <f>CONCATENATE($B35,3)</f>
        <v>G3</v>
      </c>
      <c r="C38" s="126" t="str">
        <f ca="1">INDEX(Prezence!$F$5:$F$25,CODE($B38)-64,1)</f>
        <v>Vladimír Suchý</v>
      </c>
      <c r="D38" s="125">
        <v>42</v>
      </c>
      <c r="E38" s="55">
        <v>2</v>
      </c>
      <c r="F38" s="56">
        <v>3</v>
      </c>
      <c r="G38" s="54">
        <v>46</v>
      </c>
      <c r="H38" s="55">
        <v>2</v>
      </c>
      <c r="I38" s="126">
        <v>3</v>
      </c>
      <c r="J38" s="125">
        <v>80</v>
      </c>
      <c r="K38" s="55">
        <v>4</v>
      </c>
      <c r="L38" s="56">
        <v>1</v>
      </c>
      <c r="M38" s="125"/>
      <c r="N38" s="55"/>
      <c r="O38" s="56"/>
      <c r="P38" s="54"/>
      <c r="Q38" s="56">
        <f>F38+I38+L38+O38</f>
        <v>7</v>
      </c>
    </row>
    <row r="39" spans="1:17" s="1" customFormat="1" ht="12.75">
      <c r="A39" s="1"/>
      <c r="B39" s="125" t="str">
        <f>CONCATENATE($B35,4)</f>
        <v>G4</v>
      </c>
      <c r="C39" s="127" t="str">
        <f ca="1">INDEX(Prezence!$G$5:$G$25,CODE($B39)-64,1)</f>
        <v>Kateřina Suchá</v>
      </c>
      <c r="D39" s="131">
        <v>31</v>
      </c>
      <c r="E39" s="59">
        <v>3</v>
      </c>
      <c r="F39" s="60">
        <v>2</v>
      </c>
      <c r="G39" s="58">
        <v>34</v>
      </c>
      <c r="H39" s="59">
        <v>3</v>
      </c>
      <c r="I39" s="137">
        <v>2</v>
      </c>
      <c r="J39" s="131">
        <v>73</v>
      </c>
      <c r="K39" s="59">
        <v>4</v>
      </c>
      <c r="L39" s="60">
        <v>1</v>
      </c>
      <c r="M39" s="131"/>
      <c r="N39" s="59"/>
      <c r="O39" s="60"/>
      <c r="P39" s="58"/>
      <c r="Q39" s="56">
        <f>F39+I39+L39+O39</f>
        <v>5</v>
      </c>
    </row>
    <row r="40" spans="1:17" s="1" customFormat="1" ht="15">
      <c r="A40" s="1"/>
      <c r="B40" s="121" t="s">
        <v>426</v>
      </c>
      <c r="C40" s="122" t="str">
        <f ca="1">INDEX(Prezence!$C$5:$C$25,CODE($B40)-64,1)</f>
        <v>Čajovna 82 vůní Liberec</v>
      </c>
      <c r="D40" s="121"/>
      <c r="E40" s="123"/>
      <c r="F40" s="124">
        <f>SUM(F41:F44)</f>
        <v>12</v>
      </c>
      <c r="G40" s="121"/>
      <c r="H40" s="123"/>
      <c r="I40" s="124">
        <f>SUM(I41:I44)</f>
        <v>13</v>
      </c>
      <c r="J40" s="138"/>
      <c r="K40" s="123"/>
      <c r="L40" s="124">
        <f>SUM(L41:L44)</f>
        <v>10</v>
      </c>
      <c r="M40" s="121"/>
      <c r="N40" s="123"/>
      <c r="O40" s="124">
        <f>SUM(O41:O44)</f>
        <v>5</v>
      </c>
      <c r="P40" s="138"/>
      <c r="Q40" s="124">
        <f>F40+I40+L40+O40</f>
        <v>40</v>
      </c>
    </row>
    <row r="41" spans="1:17" s="1" customFormat="1" ht="12.75">
      <c r="A41" s="1"/>
      <c r="B41" s="125" t="str">
        <f>CONCATENATE($B40,1)</f>
        <v>H1</v>
      </c>
      <c r="C41" s="126" t="str">
        <f ca="1">INDEX(Prezence!$D$5:$D$25,CODE($B41)-64,1)</f>
        <v>Petr Horčík</v>
      </c>
      <c r="D41" s="125">
        <v>31</v>
      </c>
      <c r="E41" s="55">
        <v>2</v>
      </c>
      <c r="F41" s="56">
        <v>3</v>
      </c>
      <c r="G41" s="125">
        <v>37</v>
      </c>
      <c r="H41" s="55">
        <v>2</v>
      </c>
      <c r="I41" s="56">
        <v>3</v>
      </c>
      <c r="J41" s="54">
        <v>99</v>
      </c>
      <c r="K41" s="55">
        <v>2</v>
      </c>
      <c r="L41" s="126">
        <v>3</v>
      </c>
      <c r="M41" s="125">
        <v>42</v>
      </c>
      <c r="N41" s="55">
        <v>2</v>
      </c>
      <c r="O41" s="56">
        <v>3</v>
      </c>
      <c r="P41" s="54"/>
      <c r="Q41" s="56">
        <f>F41+I41+L41+O41</f>
        <v>12</v>
      </c>
    </row>
    <row r="42" spans="1:17" s="1" customFormat="1" ht="12.75">
      <c r="A42" s="1"/>
      <c r="B42" s="125" t="str">
        <f>CONCATENATE($B40,2)</f>
        <v>H2</v>
      </c>
      <c r="C42" s="126" t="str">
        <f ca="1">INDEX(Prezence!$E$5:$E$25,CODE($B42)-64,1)</f>
        <v>Alexandr Potěšil</v>
      </c>
      <c r="D42" s="125">
        <v>28</v>
      </c>
      <c r="E42" s="55">
        <v>2</v>
      </c>
      <c r="F42" s="56">
        <v>3</v>
      </c>
      <c r="G42" s="125">
        <v>34</v>
      </c>
      <c r="H42" s="55">
        <v>3</v>
      </c>
      <c r="I42" s="56">
        <v>2</v>
      </c>
      <c r="J42" s="54">
        <v>82</v>
      </c>
      <c r="K42" s="55">
        <v>2</v>
      </c>
      <c r="L42" s="126">
        <v>3</v>
      </c>
      <c r="M42" s="125">
        <v>27</v>
      </c>
      <c r="N42" s="55">
        <v>3</v>
      </c>
      <c r="O42" s="56">
        <v>2</v>
      </c>
      <c r="P42" s="54"/>
      <c r="Q42" s="56">
        <f>F42+I42+L42+O42</f>
        <v>10</v>
      </c>
    </row>
    <row r="43" spans="1:17" s="1" customFormat="1" ht="12.75">
      <c r="A43" s="1"/>
      <c r="B43" s="125" t="str">
        <f>CONCATENATE($B40,3)</f>
        <v>H3</v>
      </c>
      <c r="C43" s="126" t="str">
        <f ca="1">INDEX(Prezence!$F$5:$F$25,CODE($B43)-64,1)</f>
        <v>Štěpán Meruňka Čejka</v>
      </c>
      <c r="D43" s="125">
        <v>19</v>
      </c>
      <c r="E43" s="55">
        <v>4</v>
      </c>
      <c r="F43" s="56">
        <v>1</v>
      </c>
      <c r="G43" s="125">
        <v>39</v>
      </c>
      <c r="H43" s="55">
        <v>2</v>
      </c>
      <c r="I43" s="56">
        <v>3</v>
      </c>
      <c r="J43" s="54">
        <v>79</v>
      </c>
      <c r="K43" s="55">
        <v>4</v>
      </c>
      <c r="L43" s="126">
        <v>1</v>
      </c>
      <c r="M43" s="125"/>
      <c r="N43" s="55"/>
      <c r="O43" s="56"/>
      <c r="P43" s="54"/>
      <c r="Q43" s="56">
        <f>F43+I43+L43+O43</f>
        <v>5</v>
      </c>
    </row>
    <row r="44" spans="1:17" s="1" customFormat="1" ht="12.75">
      <c r="A44" s="1"/>
      <c r="B44" s="125" t="str">
        <f>CONCATENATE($B40,4)</f>
        <v>H4</v>
      </c>
      <c r="C44" s="127" t="str">
        <f ca="1">INDEX(Prezence!$G$5:$G$25,CODE($B44)-64,1)</f>
        <v>Matyáš Veselý</v>
      </c>
      <c r="D44" s="131">
        <v>32</v>
      </c>
      <c r="E44" s="59">
        <v>1</v>
      </c>
      <c r="F44" s="60">
        <v>5</v>
      </c>
      <c r="G44" s="131">
        <v>56</v>
      </c>
      <c r="H44" s="59">
        <v>1</v>
      </c>
      <c r="I44" s="60">
        <v>5</v>
      </c>
      <c r="J44" s="58">
        <v>112</v>
      </c>
      <c r="K44" s="59">
        <v>2</v>
      </c>
      <c r="L44" s="137">
        <v>3</v>
      </c>
      <c r="M44" s="131"/>
      <c r="N44" s="59"/>
      <c r="O44" s="60"/>
      <c r="P44" s="58"/>
      <c r="Q44" s="56">
        <f>F44+I44+L44+O44</f>
        <v>13</v>
      </c>
    </row>
    <row r="45" spans="1:17" s="1" customFormat="1" ht="15">
      <c r="A45" s="1"/>
      <c r="B45" s="121" t="s">
        <v>427</v>
      </c>
      <c r="C45" s="122" t="str">
        <f ca="1">INDEX(Prezence!$C$5:$C$25,CODE($B45)-64,1)</f>
        <v>Klubíčko</v>
      </c>
      <c r="D45" s="121"/>
      <c r="E45" s="123"/>
      <c r="F45" s="124">
        <f>SUM(F46:F49)</f>
        <v>6</v>
      </c>
      <c r="G45" s="121"/>
      <c r="H45" s="123"/>
      <c r="I45" s="124">
        <f>SUM(I46:I49)</f>
        <v>7</v>
      </c>
      <c r="J45" s="138"/>
      <c r="K45" s="123"/>
      <c r="L45" s="124">
        <f>SUM(L46:L49)</f>
        <v>11</v>
      </c>
      <c r="M45" s="121"/>
      <c r="N45" s="123"/>
      <c r="O45" s="124">
        <f>SUM(O46:O49)</f>
        <v>3</v>
      </c>
      <c r="P45" s="138"/>
      <c r="Q45" s="124">
        <f>F45+I45+L45+O45</f>
        <v>27</v>
      </c>
    </row>
    <row r="46" spans="1:17" s="1" customFormat="1" ht="12.75">
      <c r="A46" s="1"/>
      <c r="B46" s="125" t="str">
        <f>CONCATENATE($B45,1)</f>
        <v>I1</v>
      </c>
      <c r="C46" s="126" t="str">
        <f ca="1">INDEX(Prezence!$D$5:$D$25,CODE($B46)-64,1)</f>
        <v>Milan Kršík</v>
      </c>
      <c r="D46" s="125">
        <v>27</v>
      </c>
      <c r="E46" s="55">
        <v>3</v>
      </c>
      <c r="F46" s="56">
        <v>2</v>
      </c>
      <c r="G46" s="125">
        <v>40</v>
      </c>
      <c r="H46" s="55">
        <v>3</v>
      </c>
      <c r="I46" s="56">
        <v>2</v>
      </c>
      <c r="J46" s="54">
        <v>112</v>
      </c>
      <c r="K46" s="55">
        <v>2</v>
      </c>
      <c r="L46" s="126">
        <v>3</v>
      </c>
      <c r="M46" s="125">
        <v>32</v>
      </c>
      <c r="N46" s="55">
        <v>4</v>
      </c>
      <c r="O46" s="56">
        <v>1</v>
      </c>
      <c r="P46" s="54"/>
      <c r="Q46" s="56">
        <f>F46+I46+L46+O46</f>
        <v>8</v>
      </c>
    </row>
    <row r="47" spans="1:17" s="1" customFormat="1" ht="12.75">
      <c r="A47" s="1"/>
      <c r="B47" s="125" t="str">
        <f>CONCATENATE($B45,2)</f>
        <v>I2</v>
      </c>
      <c r="C47" s="126" t="str">
        <f ca="1">INDEX(Prezence!$E$5:$E$25,CODE($B47)-64,1)</f>
        <v>Tereza Šedová</v>
      </c>
      <c r="D47" s="125">
        <v>30</v>
      </c>
      <c r="E47" s="55">
        <v>3</v>
      </c>
      <c r="F47" s="56">
        <v>2</v>
      </c>
      <c r="G47" s="125">
        <v>29</v>
      </c>
      <c r="H47" s="55">
        <v>4</v>
      </c>
      <c r="I47" s="56">
        <v>1</v>
      </c>
      <c r="J47" s="54">
        <v>112</v>
      </c>
      <c r="K47" s="55">
        <v>1</v>
      </c>
      <c r="L47" s="126">
        <v>5</v>
      </c>
      <c r="M47" s="125">
        <v>21</v>
      </c>
      <c r="N47" s="55">
        <v>4</v>
      </c>
      <c r="O47" s="56">
        <v>1</v>
      </c>
      <c r="P47" s="54"/>
      <c r="Q47" s="56">
        <f>F47+I47+L47+O47</f>
        <v>9</v>
      </c>
    </row>
    <row r="48" spans="1:17" s="1" customFormat="1" ht="12.75">
      <c r="A48" s="1"/>
      <c r="B48" s="125" t="str">
        <f>CONCATENATE($B45,3)</f>
        <v>I3</v>
      </c>
      <c r="C48" s="126" t="str">
        <f ca="1">INDEX(Prezence!$F$5:$F$25,CODE($B48)-64,1)</f>
        <v>Kateřina Hánová</v>
      </c>
      <c r="D48" s="125">
        <v>19</v>
      </c>
      <c r="E48" s="55">
        <v>4</v>
      </c>
      <c r="F48" s="56">
        <v>1</v>
      </c>
      <c r="G48" s="125">
        <v>34</v>
      </c>
      <c r="H48" s="55">
        <v>2</v>
      </c>
      <c r="I48" s="56">
        <v>3</v>
      </c>
      <c r="J48" s="54">
        <v>70</v>
      </c>
      <c r="K48" s="55">
        <v>4</v>
      </c>
      <c r="L48" s="126">
        <v>1</v>
      </c>
      <c r="M48" s="125">
        <v>21</v>
      </c>
      <c r="N48" s="55">
        <v>4</v>
      </c>
      <c r="O48" s="56">
        <v>1</v>
      </c>
      <c r="P48" s="54"/>
      <c r="Q48" s="56">
        <f>F48+I48+L48+O48</f>
        <v>6</v>
      </c>
    </row>
    <row r="49" spans="1:17" s="1" customFormat="1" ht="12.75">
      <c r="A49" s="1"/>
      <c r="B49" s="125" t="str">
        <f>CONCATENATE($B45,4)</f>
        <v>I4</v>
      </c>
      <c r="C49" s="127" t="str">
        <f ca="1">INDEX(Prezence!$G$5:$G$25,CODE($B49)-64,1)</f>
        <v>Jan Chlebuš</v>
      </c>
      <c r="D49" s="131">
        <v>15</v>
      </c>
      <c r="E49" s="59">
        <v>4</v>
      </c>
      <c r="F49" s="60">
        <v>1</v>
      </c>
      <c r="G49" s="131">
        <v>20</v>
      </c>
      <c r="H49" s="59">
        <v>4</v>
      </c>
      <c r="I49" s="60">
        <v>1</v>
      </c>
      <c r="J49" s="58">
        <v>96</v>
      </c>
      <c r="K49" s="59">
        <v>3</v>
      </c>
      <c r="L49" s="137">
        <v>2</v>
      </c>
      <c r="M49" s="131"/>
      <c r="N49" s="59"/>
      <c r="O49" s="60"/>
      <c r="P49" s="58"/>
      <c r="Q49" s="56">
        <f>F49+I49+L49+O49</f>
        <v>4</v>
      </c>
    </row>
    <row r="50" spans="1:17" s="1" customFormat="1" ht="15">
      <c r="A50" s="1"/>
      <c r="B50" s="121" t="s">
        <v>428</v>
      </c>
      <c r="C50" s="122" t="str">
        <f ca="1">INDEX(Prezence!$C$5:$C$25,CODE($B50)-64,1)</f>
        <v>Paluba I</v>
      </c>
      <c r="D50" s="121"/>
      <c r="E50" s="123"/>
      <c r="F50" s="124">
        <f>SUM(F51:F54)</f>
        <v>15</v>
      </c>
      <c r="G50" s="121"/>
      <c r="H50" s="123"/>
      <c r="I50" s="124">
        <f>SUM(I51:I54)</f>
        <v>15</v>
      </c>
      <c r="J50" s="138"/>
      <c r="K50" s="123"/>
      <c r="L50" s="124">
        <f>SUM(L51:L54)</f>
        <v>16</v>
      </c>
      <c r="M50" s="121"/>
      <c r="N50" s="123"/>
      <c r="O50" s="124">
        <f>SUM(O51:O54)</f>
        <v>15</v>
      </c>
      <c r="P50" s="138"/>
      <c r="Q50" s="124">
        <f>F50+I50+L50+O50</f>
        <v>61</v>
      </c>
    </row>
    <row r="51" spans="1:17" s="1" customFormat="1" ht="12.75">
      <c r="A51" s="1"/>
      <c r="B51" s="125" t="str">
        <f>CONCATENATE($B50,1)</f>
        <v>J1</v>
      </c>
      <c r="C51" s="126" t="str">
        <f ca="1">INDEX(Prezence!$D$5:$D$25,CODE($B51)-64,1)</f>
        <v>Jiří Bauma</v>
      </c>
      <c r="D51" s="125">
        <v>32</v>
      </c>
      <c r="E51" s="55">
        <v>2</v>
      </c>
      <c r="F51" s="56">
        <v>3</v>
      </c>
      <c r="G51" s="125">
        <v>51</v>
      </c>
      <c r="H51" s="55">
        <v>1</v>
      </c>
      <c r="I51" s="56">
        <v>5</v>
      </c>
      <c r="J51" s="54">
        <v>127</v>
      </c>
      <c r="K51" s="55">
        <v>1</v>
      </c>
      <c r="L51" s="126">
        <v>5</v>
      </c>
      <c r="M51" s="125">
        <v>33</v>
      </c>
      <c r="N51" s="55">
        <v>3</v>
      </c>
      <c r="O51" s="56">
        <v>2</v>
      </c>
      <c r="P51" s="54"/>
      <c r="Q51" s="56">
        <f>F51+I51+L51+O51</f>
        <v>15</v>
      </c>
    </row>
    <row r="52" spans="1:17" s="1" customFormat="1" ht="12.75">
      <c r="A52" s="1"/>
      <c r="B52" s="125" t="str">
        <f>CONCATENATE($B50,2)</f>
        <v>J2</v>
      </c>
      <c r="C52" s="126" t="str">
        <f ca="1">INDEX(Prezence!$E$5:$E$25,CODE($B52)-64,1)</f>
        <v>Věra Beranová</v>
      </c>
      <c r="D52" s="125">
        <v>40</v>
      </c>
      <c r="E52" s="55">
        <v>1</v>
      </c>
      <c r="F52" s="56">
        <v>5</v>
      </c>
      <c r="G52" s="125">
        <v>40</v>
      </c>
      <c r="H52" s="55">
        <v>3</v>
      </c>
      <c r="I52" s="56">
        <v>2</v>
      </c>
      <c r="J52" s="54">
        <v>104</v>
      </c>
      <c r="K52" s="55">
        <v>2</v>
      </c>
      <c r="L52" s="126">
        <v>3</v>
      </c>
      <c r="M52" s="125">
        <v>46</v>
      </c>
      <c r="N52" s="55">
        <v>1</v>
      </c>
      <c r="O52" s="56">
        <v>5</v>
      </c>
      <c r="P52" s="54"/>
      <c r="Q52" s="56">
        <f>F52+I52+L52+O52</f>
        <v>15</v>
      </c>
    </row>
    <row r="53" spans="1:17" s="1" customFormat="1" ht="12.75">
      <c r="A53" s="1"/>
      <c r="B53" s="125" t="str">
        <f>CONCATENATE($B50,3)</f>
        <v>J3</v>
      </c>
      <c r="C53" s="126" t="str">
        <f ca="1">INDEX(Prezence!$F$5:$F$25,CODE($B53)-64,1)</f>
        <v>Pavel Pogo Prachař</v>
      </c>
      <c r="D53" s="125">
        <v>30</v>
      </c>
      <c r="E53" s="55">
        <v>3</v>
      </c>
      <c r="F53" s="56">
        <v>2</v>
      </c>
      <c r="G53" s="125">
        <v>42</v>
      </c>
      <c r="H53" s="55">
        <v>1</v>
      </c>
      <c r="I53" s="56">
        <v>5</v>
      </c>
      <c r="J53" s="54">
        <v>110</v>
      </c>
      <c r="K53" s="55">
        <v>1</v>
      </c>
      <c r="L53" s="126">
        <v>5</v>
      </c>
      <c r="M53" s="125">
        <v>35</v>
      </c>
      <c r="N53" s="55">
        <v>2</v>
      </c>
      <c r="O53" s="56">
        <v>3</v>
      </c>
      <c r="P53" s="54"/>
      <c r="Q53" s="56">
        <f>F53+I53+L53+O53</f>
        <v>15</v>
      </c>
    </row>
    <row r="54" spans="1:17" s="1" customFormat="1" ht="12.75">
      <c r="A54" s="1"/>
      <c r="B54" s="125" t="str">
        <f>CONCATENATE($B50,4)</f>
        <v>J4</v>
      </c>
      <c r="C54" s="127" t="str">
        <f ca="1">INDEX(Prezence!$G$5:$G$25,CODE($B54)-64,1)</f>
        <v>Jan Sylvian Šlemenda</v>
      </c>
      <c r="D54" s="131">
        <v>34</v>
      </c>
      <c r="E54" s="59">
        <v>1</v>
      </c>
      <c r="F54" s="60">
        <v>5</v>
      </c>
      <c r="G54" s="131">
        <v>37</v>
      </c>
      <c r="H54" s="59">
        <v>2</v>
      </c>
      <c r="I54" s="60">
        <v>3</v>
      </c>
      <c r="J54" s="58">
        <v>113</v>
      </c>
      <c r="K54" s="59">
        <v>2</v>
      </c>
      <c r="L54" s="137">
        <v>3</v>
      </c>
      <c r="M54" s="131">
        <v>52</v>
      </c>
      <c r="N54" s="59">
        <v>1</v>
      </c>
      <c r="O54" s="60">
        <v>5</v>
      </c>
      <c r="P54" s="58"/>
      <c r="Q54" s="56">
        <f>F54+I54+L54+O54</f>
        <v>16</v>
      </c>
    </row>
    <row r="55" spans="1:17" s="1" customFormat="1" ht="15">
      <c r="A55" s="1"/>
      <c r="B55" s="121" t="s">
        <v>429</v>
      </c>
      <c r="C55" s="122" t="str">
        <f ca="1">INDEX(Prezence!$C$5:$C$25,CODE($B55)-64,1)</f>
        <v>Botič</v>
      </c>
      <c r="D55" s="121"/>
      <c r="E55" s="123"/>
      <c r="F55" s="124">
        <f>SUM(F56:F59)</f>
        <v>7</v>
      </c>
      <c r="G55" s="138"/>
      <c r="H55" s="123"/>
      <c r="I55" s="124">
        <f>SUM(I56:I59)</f>
        <v>8</v>
      </c>
      <c r="J55" s="121"/>
      <c r="K55" s="123"/>
      <c r="L55" s="124">
        <f>SUM(L56:L59)</f>
        <v>10</v>
      </c>
      <c r="M55" s="121"/>
      <c r="N55" s="123"/>
      <c r="O55" s="124">
        <f>SUM(O56:O59)</f>
        <v>9</v>
      </c>
      <c r="P55" s="138"/>
      <c r="Q55" s="124">
        <f>F55+I55+L55+O55</f>
        <v>34</v>
      </c>
    </row>
    <row r="56" spans="1:17" s="1" customFormat="1" ht="12.75">
      <c r="A56" s="1"/>
      <c r="B56" s="125" t="str">
        <f>CONCATENATE($B55,1)</f>
        <v>K1</v>
      </c>
      <c r="C56" s="126" t="str">
        <f ca="1">INDEX(Prezence!$D$5:$D$25,CODE($B56)-64,1)</f>
        <v>Ivana Juřičková</v>
      </c>
      <c r="D56" s="125">
        <v>21</v>
      </c>
      <c r="E56" s="55">
        <v>4</v>
      </c>
      <c r="F56" s="56">
        <v>1</v>
      </c>
      <c r="G56" s="54">
        <v>35</v>
      </c>
      <c r="H56" s="55">
        <v>4</v>
      </c>
      <c r="I56" s="126">
        <v>1</v>
      </c>
      <c r="J56" s="125">
        <v>105</v>
      </c>
      <c r="K56" s="55">
        <v>2</v>
      </c>
      <c r="L56" s="56">
        <v>3</v>
      </c>
      <c r="M56" s="125">
        <v>27</v>
      </c>
      <c r="N56" s="55">
        <v>4</v>
      </c>
      <c r="O56" s="56">
        <v>1</v>
      </c>
      <c r="P56" s="54"/>
      <c r="Q56" s="56">
        <f>F56+I56+L56+O56</f>
        <v>6</v>
      </c>
    </row>
    <row r="57" spans="1:17" s="1" customFormat="1" ht="12.75">
      <c r="A57" s="1"/>
      <c r="B57" s="125" t="str">
        <f>CONCATENATE($B55,2)</f>
        <v>K2</v>
      </c>
      <c r="C57" s="126" t="str">
        <f ca="1">INDEX(Prezence!$E$5:$E$25,CODE($B57)-64,1)</f>
        <v>Jana Kaiglová</v>
      </c>
      <c r="D57" s="125">
        <v>30</v>
      </c>
      <c r="E57" s="55">
        <v>3</v>
      </c>
      <c r="F57" s="56">
        <v>2</v>
      </c>
      <c r="G57" s="54">
        <v>27</v>
      </c>
      <c r="H57" s="55">
        <v>4</v>
      </c>
      <c r="I57" s="126">
        <v>1</v>
      </c>
      <c r="J57" s="125">
        <v>95</v>
      </c>
      <c r="K57" s="55">
        <v>3</v>
      </c>
      <c r="L57" s="56">
        <v>2</v>
      </c>
      <c r="M57" s="125">
        <v>37</v>
      </c>
      <c r="N57" s="55">
        <v>2</v>
      </c>
      <c r="O57" s="56">
        <v>3</v>
      </c>
      <c r="P57" s="54"/>
      <c r="Q57" s="56">
        <f>F57+I57+L57+O57</f>
        <v>8</v>
      </c>
    </row>
    <row r="58" spans="1:17" s="1" customFormat="1" ht="12.75">
      <c r="A58" s="1"/>
      <c r="B58" s="125" t="str">
        <f>CONCATENATE($B55,3)</f>
        <v>K3</v>
      </c>
      <c r="C58" s="126" t="str">
        <f ca="1">INDEX(Prezence!$F$5:$F$25,CODE($B58)-64,1)</f>
        <v>Ivan Leontovyč</v>
      </c>
      <c r="D58" s="125">
        <v>26</v>
      </c>
      <c r="E58" s="55">
        <v>3</v>
      </c>
      <c r="F58" s="56">
        <v>2</v>
      </c>
      <c r="G58" s="54">
        <v>36</v>
      </c>
      <c r="H58" s="55">
        <v>2</v>
      </c>
      <c r="I58" s="126">
        <v>3</v>
      </c>
      <c r="J58" s="125">
        <v>93</v>
      </c>
      <c r="K58" s="55">
        <v>3</v>
      </c>
      <c r="L58" s="56">
        <v>2</v>
      </c>
      <c r="M58" s="125">
        <v>40</v>
      </c>
      <c r="N58" s="55">
        <v>2</v>
      </c>
      <c r="O58" s="56">
        <v>3</v>
      </c>
      <c r="P58" s="54"/>
      <c r="Q58" s="56">
        <f>F58+I58+L58+O58</f>
        <v>10</v>
      </c>
    </row>
    <row r="59" spans="1:17" s="1" customFormat="1" ht="12.75">
      <c r="A59" s="1"/>
      <c r="B59" s="125" t="str">
        <f>CONCATENATE($B55,4)</f>
        <v>K4</v>
      </c>
      <c r="C59" s="127" t="str">
        <f ca="1">INDEX(Prezence!$G$5:$G$25,CODE($B59)-64,1)</f>
        <v>Roman Valina</v>
      </c>
      <c r="D59" s="131">
        <v>27</v>
      </c>
      <c r="E59" s="59">
        <v>3</v>
      </c>
      <c r="F59" s="60">
        <v>2</v>
      </c>
      <c r="G59" s="58">
        <v>43</v>
      </c>
      <c r="H59" s="59">
        <v>2</v>
      </c>
      <c r="I59" s="137">
        <v>3</v>
      </c>
      <c r="J59" s="131">
        <v>97</v>
      </c>
      <c r="K59" s="59">
        <v>2</v>
      </c>
      <c r="L59" s="60">
        <v>3</v>
      </c>
      <c r="M59" s="131">
        <v>32</v>
      </c>
      <c r="N59" s="59">
        <v>3</v>
      </c>
      <c r="O59" s="60">
        <v>2</v>
      </c>
      <c r="P59" s="58"/>
      <c r="Q59" s="56">
        <f>F59+I59+L59+O59</f>
        <v>10</v>
      </c>
    </row>
    <row r="60" spans="1:17" s="1" customFormat="1" ht="15">
      <c r="A60" s="1"/>
      <c r="B60" s="121" t="s">
        <v>430</v>
      </c>
      <c r="C60" s="122" t="str">
        <f ca="1">INDEX(Prezence!$C$5:$C$25,CODE($B60)-64,1)</f>
        <v>Trubky</v>
      </c>
      <c r="D60" s="121"/>
      <c r="E60" s="123"/>
      <c r="F60" s="124">
        <f>SUM(F61:F64)</f>
        <v>18</v>
      </c>
      <c r="G60" s="138"/>
      <c r="H60" s="123"/>
      <c r="I60" s="124">
        <f>SUM(I61:I64)</f>
        <v>14</v>
      </c>
      <c r="J60" s="121"/>
      <c r="K60" s="123"/>
      <c r="L60" s="124">
        <f>SUM(L61:L64)</f>
        <v>13</v>
      </c>
      <c r="M60" s="121"/>
      <c r="N60" s="123"/>
      <c r="O60" s="124">
        <f>SUM(O61:O64)</f>
        <v>12</v>
      </c>
      <c r="P60" s="138"/>
      <c r="Q60" s="124">
        <f>F60+I60+L60+O60</f>
        <v>57</v>
      </c>
    </row>
    <row r="61" spans="1:17" s="1" customFormat="1" ht="12.75">
      <c r="A61" s="1"/>
      <c r="B61" s="125" t="str">
        <f>CONCATENATE($B60,1)</f>
        <v>L1</v>
      </c>
      <c r="C61" s="126" t="str">
        <f ca="1">INDEX(Prezence!$D$5:$D$25,CODE($B61)-64,1)</f>
        <v>Miloš Procházka</v>
      </c>
      <c r="D61" s="125">
        <v>30</v>
      </c>
      <c r="E61" s="55">
        <v>1</v>
      </c>
      <c r="F61" s="56">
        <v>5</v>
      </c>
      <c r="G61" s="54">
        <v>58</v>
      </c>
      <c r="H61" s="55">
        <v>1</v>
      </c>
      <c r="I61" s="126">
        <v>5</v>
      </c>
      <c r="J61" s="125">
        <v>121</v>
      </c>
      <c r="K61" s="55">
        <v>1</v>
      </c>
      <c r="L61" s="56">
        <v>5</v>
      </c>
      <c r="M61" s="125"/>
      <c r="N61" s="55"/>
      <c r="O61" s="56"/>
      <c r="P61" s="54"/>
      <c r="Q61" s="56">
        <f>F61+I61+L61+O61</f>
        <v>15</v>
      </c>
    </row>
    <row r="62" spans="1:17" s="1" customFormat="1" ht="12.75">
      <c r="A62" s="1"/>
      <c r="B62" s="125" t="str">
        <f>CONCATENATE($B60,2)</f>
        <v>L2</v>
      </c>
      <c r="C62" s="126" t="str">
        <f ca="1">INDEX(Prezence!$E$5:$E$25,CODE($B62)-64,1)</f>
        <v>Daniel Frejek</v>
      </c>
      <c r="D62" s="125">
        <v>38</v>
      </c>
      <c r="E62" s="55">
        <v>1</v>
      </c>
      <c r="F62" s="56">
        <v>5</v>
      </c>
      <c r="G62" s="54">
        <v>37</v>
      </c>
      <c r="H62" s="55">
        <v>4</v>
      </c>
      <c r="I62" s="126">
        <v>1</v>
      </c>
      <c r="J62" s="125">
        <v>84</v>
      </c>
      <c r="K62" s="55">
        <v>1</v>
      </c>
      <c r="L62" s="56">
        <v>5</v>
      </c>
      <c r="M62" s="125">
        <v>37</v>
      </c>
      <c r="N62" s="55">
        <v>1</v>
      </c>
      <c r="O62" s="56">
        <v>5</v>
      </c>
      <c r="P62" s="54"/>
      <c r="Q62" s="56">
        <f>F62+I62+L62+O62</f>
        <v>16</v>
      </c>
    </row>
    <row r="63" spans="1:17" s="1" customFormat="1" ht="12.75">
      <c r="A63" s="1"/>
      <c r="B63" s="125" t="str">
        <f>CONCATENATE($B60,3)</f>
        <v>L3</v>
      </c>
      <c r="C63" s="126" t="str">
        <f ca="1">INDEX(Prezence!$F$5:$F$25,CODE($B63)-64,1)</f>
        <v>Vítězslav Staufčík</v>
      </c>
      <c r="D63" s="125">
        <v>33</v>
      </c>
      <c r="E63" s="55">
        <v>1</v>
      </c>
      <c r="F63" s="56">
        <v>5</v>
      </c>
      <c r="G63" s="54">
        <v>42</v>
      </c>
      <c r="H63" s="55">
        <v>2</v>
      </c>
      <c r="I63" s="126">
        <v>3</v>
      </c>
      <c r="J63" s="125">
        <v>90</v>
      </c>
      <c r="K63" s="55">
        <v>3</v>
      </c>
      <c r="L63" s="56">
        <v>2</v>
      </c>
      <c r="M63" s="125">
        <v>37</v>
      </c>
      <c r="N63" s="55">
        <v>3</v>
      </c>
      <c r="O63" s="56">
        <v>2</v>
      </c>
      <c r="P63" s="54"/>
      <c r="Q63" s="56">
        <f>F63+I63+L63+O63</f>
        <v>12</v>
      </c>
    </row>
    <row r="64" spans="1:17" s="1" customFormat="1" ht="12.75">
      <c r="A64" s="1"/>
      <c r="B64" s="125" t="str">
        <f>CONCATENATE($B60,4)</f>
        <v>L4</v>
      </c>
      <c r="C64" s="127" t="str">
        <f ca="1">INDEX(Prezence!$G$5:$G$25,CODE($B64)-64,1)</f>
        <v>Petr Bača</v>
      </c>
      <c r="D64" s="131">
        <v>33</v>
      </c>
      <c r="E64" s="59">
        <v>2</v>
      </c>
      <c r="F64" s="60">
        <v>3</v>
      </c>
      <c r="G64" s="58">
        <v>47</v>
      </c>
      <c r="H64" s="59">
        <v>1</v>
      </c>
      <c r="I64" s="137">
        <v>5</v>
      </c>
      <c r="J64" s="131">
        <v>92</v>
      </c>
      <c r="K64" s="59">
        <v>4</v>
      </c>
      <c r="L64" s="60">
        <v>1</v>
      </c>
      <c r="M64" s="131">
        <v>42</v>
      </c>
      <c r="N64" s="59">
        <v>1</v>
      </c>
      <c r="O64" s="60">
        <v>5</v>
      </c>
      <c r="P64" s="58"/>
      <c r="Q64" s="56">
        <f>F64+I64+L64+O64</f>
        <v>14</v>
      </c>
    </row>
    <row r="65" spans="1:17" s="1" customFormat="1" ht="15">
      <c r="A65" s="1"/>
      <c r="B65" s="121" t="s">
        <v>431</v>
      </c>
      <c r="C65" s="122" t="str">
        <f ca="1">INDEX(Prezence!$C$5:$C$25,CODE($B65)-64,1)</f>
        <v>Libstar</v>
      </c>
      <c r="D65" s="121"/>
      <c r="E65" s="123"/>
      <c r="F65" s="124">
        <f>SUM(F66:F69)</f>
        <v>9</v>
      </c>
      <c r="G65" s="138"/>
      <c r="H65" s="123"/>
      <c r="I65" s="124">
        <f>SUM(I66:I69)</f>
        <v>11</v>
      </c>
      <c r="J65" s="121"/>
      <c r="K65" s="123"/>
      <c r="L65" s="124">
        <f>SUM(L66:L69)</f>
        <v>9</v>
      </c>
      <c r="M65" s="121"/>
      <c r="N65" s="123"/>
      <c r="O65" s="124">
        <f>SUM(O66:O69)</f>
        <v>3</v>
      </c>
      <c r="P65" s="138"/>
      <c r="Q65" s="124">
        <f>F65+I65+L65+O65</f>
        <v>32</v>
      </c>
    </row>
    <row r="66" spans="1:17" s="1" customFormat="1" ht="12.75">
      <c r="A66" s="1"/>
      <c r="B66" s="125" t="str">
        <f>CONCATENATE($B65,1)</f>
        <v>M1</v>
      </c>
      <c r="C66" s="126" t="str">
        <f ca="1">INDEX(Prezence!$D$5:$D$25,CODE($B66)-64,1)</f>
        <v>David Cichák</v>
      </c>
      <c r="D66" s="125">
        <v>31</v>
      </c>
      <c r="E66" s="55">
        <v>2</v>
      </c>
      <c r="F66" s="56">
        <v>3</v>
      </c>
      <c r="G66" s="54">
        <v>25</v>
      </c>
      <c r="H66" s="55">
        <v>4</v>
      </c>
      <c r="I66" s="126">
        <v>1</v>
      </c>
      <c r="J66" s="125">
        <v>111</v>
      </c>
      <c r="K66" s="55">
        <v>1</v>
      </c>
      <c r="L66" s="56">
        <v>5</v>
      </c>
      <c r="M66" s="125"/>
      <c r="N66" s="55"/>
      <c r="O66" s="56"/>
      <c r="P66" s="54"/>
      <c r="Q66" s="56">
        <f>F66+I66+L66+O66</f>
        <v>9</v>
      </c>
    </row>
    <row r="67" spans="1:17" s="1" customFormat="1" ht="12.75">
      <c r="A67" s="1"/>
      <c r="B67" s="125" t="str">
        <f>CONCATENATE($B65,2)</f>
        <v>M2</v>
      </c>
      <c r="C67" s="126" t="str">
        <f ca="1">INDEX(Prezence!$E$5:$E$25,CODE($B67)-64,1)</f>
        <v>Marek Petrák</v>
      </c>
      <c r="D67" s="125">
        <v>23</v>
      </c>
      <c r="E67" s="55">
        <v>3</v>
      </c>
      <c r="F67" s="56">
        <v>2</v>
      </c>
      <c r="G67" s="54">
        <v>40</v>
      </c>
      <c r="H67" s="55">
        <v>2</v>
      </c>
      <c r="I67" s="126">
        <v>3</v>
      </c>
      <c r="J67" s="125">
        <v>83</v>
      </c>
      <c r="K67" s="55">
        <v>4</v>
      </c>
      <c r="L67" s="56">
        <v>1</v>
      </c>
      <c r="M67" s="125"/>
      <c r="N67" s="55"/>
      <c r="O67" s="56"/>
      <c r="P67" s="54"/>
      <c r="Q67" s="56">
        <f>F67+I67+L67+O67</f>
        <v>6</v>
      </c>
    </row>
    <row r="68" spans="1:17" s="1" customFormat="1" ht="12.75">
      <c r="A68" s="1"/>
      <c r="B68" s="125" t="str">
        <f>CONCATENATE($B65,3)</f>
        <v>M3</v>
      </c>
      <c r="C68" s="126" t="str">
        <f ca="1">INDEX(Prezence!$F$5:$F$25,CODE($B68)-64,1)</f>
        <v>Věra Trpíková</v>
      </c>
      <c r="D68" s="125">
        <v>26</v>
      </c>
      <c r="E68" s="55">
        <v>2</v>
      </c>
      <c r="F68" s="56">
        <v>3</v>
      </c>
      <c r="G68" s="54">
        <v>51</v>
      </c>
      <c r="H68" s="55">
        <v>1</v>
      </c>
      <c r="I68" s="126">
        <v>5</v>
      </c>
      <c r="J68" s="125">
        <v>92</v>
      </c>
      <c r="K68" s="55">
        <v>3</v>
      </c>
      <c r="L68" s="56">
        <v>2</v>
      </c>
      <c r="M68" s="125">
        <v>26</v>
      </c>
      <c r="N68" s="55">
        <v>4</v>
      </c>
      <c r="O68" s="56">
        <v>1</v>
      </c>
      <c r="P68" s="54"/>
      <c r="Q68" s="56">
        <f>F68+I68+L68+O68</f>
        <v>11</v>
      </c>
    </row>
    <row r="69" spans="1:17" s="1" customFormat="1" ht="12.75">
      <c r="A69" s="1"/>
      <c r="B69" s="125" t="str">
        <f>CONCATENATE($B65,4)</f>
        <v>M4</v>
      </c>
      <c r="C69" s="127" t="str">
        <f ca="1">INDEX(Prezence!$G$5:$G$25,CODE($B69)-64,1)</f>
        <v>Jitka Kolaříková</v>
      </c>
      <c r="D69" s="131">
        <v>25</v>
      </c>
      <c r="E69" s="59">
        <v>4</v>
      </c>
      <c r="F69" s="60">
        <v>1</v>
      </c>
      <c r="G69" s="58">
        <v>33</v>
      </c>
      <c r="H69" s="59">
        <v>3</v>
      </c>
      <c r="I69" s="137">
        <v>2</v>
      </c>
      <c r="J69" s="131">
        <v>80</v>
      </c>
      <c r="K69" s="59">
        <v>4</v>
      </c>
      <c r="L69" s="60">
        <v>1</v>
      </c>
      <c r="M69" s="131">
        <v>29</v>
      </c>
      <c r="N69" s="59">
        <v>3</v>
      </c>
      <c r="O69" s="60">
        <v>2</v>
      </c>
      <c r="P69" s="58"/>
      <c r="Q69" s="56">
        <f>F69+I69+L69+O69</f>
        <v>6</v>
      </c>
    </row>
    <row r="70" spans="1:17" s="1" customFormat="1" ht="15">
      <c r="A70" s="1"/>
      <c r="B70" s="121" t="s">
        <v>432</v>
      </c>
      <c r="C70" s="122" t="str">
        <f ca="1">INDEX(Prezence!$C$5:$C$25,CODE($B70)-64,1)</f>
        <v>KPP Mamutek</v>
      </c>
      <c r="D70" s="121"/>
      <c r="E70" s="123"/>
      <c r="F70" s="124">
        <f>SUM(F71:F74)</f>
        <v>10</v>
      </c>
      <c r="G70" s="138"/>
      <c r="H70" s="123"/>
      <c r="I70" s="124">
        <f>SUM(I71:I74)</f>
        <v>16</v>
      </c>
      <c r="J70" s="121"/>
      <c r="K70" s="123"/>
      <c r="L70" s="124">
        <f>SUM(L71:L74)</f>
        <v>13</v>
      </c>
      <c r="M70" s="121"/>
      <c r="N70" s="123"/>
      <c r="O70" s="124">
        <f>SUM(O71:O74)</f>
        <v>3</v>
      </c>
      <c r="P70" s="138"/>
      <c r="Q70" s="124">
        <f>F70+I70+L70+O70</f>
        <v>42</v>
      </c>
    </row>
    <row r="71" spans="1:17" s="1" customFormat="1" ht="12.75">
      <c r="A71" s="1"/>
      <c r="B71" s="125" t="str">
        <f>CONCATENATE($B70,1)</f>
        <v>N1</v>
      </c>
      <c r="C71" s="126" t="str">
        <f ca="1">INDEX(Prezence!$D$5:$D$25,CODE($B71)-64,1)</f>
        <v>Mamutek</v>
      </c>
      <c r="D71" s="125">
        <v>30</v>
      </c>
      <c r="E71" s="55">
        <v>2</v>
      </c>
      <c r="F71" s="56">
        <v>3</v>
      </c>
      <c r="G71" s="54">
        <v>44</v>
      </c>
      <c r="H71" s="55">
        <v>1</v>
      </c>
      <c r="I71" s="126">
        <v>5</v>
      </c>
      <c r="J71" s="125">
        <v>83</v>
      </c>
      <c r="K71" s="55">
        <v>2</v>
      </c>
      <c r="L71" s="56">
        <v>3</v>
      </c>
      <c r="M71" s="125"/>
      <c r="N71" s="55"/>
      <c r="O71" s="56"/>
      <c r="P71" s="54"/>
      <c r="Q71" s="56">
        <f>F71+I71+L71+O71</f>
        <v>11</v>
      </c>
    </row>
    <row r="72" spans="1:17" s="1" customFormat="1" ht="12.75">
      <c r="A72" s="1"/>
      <c r="B72" s="125" t="str">
        <f>CONCATENATE($B70,2)</f>
        <v>N2</v>
      </c>
      <c r="C72" s="126" t="str">
        <f ca="1">INDEX(Prezence!$E$5:$E$25,CODE($B72)-64,1)</f>
        <v>Vláďa Chvátil</v>
      </c>
      <c r="D72" s="125">
        <v>37</v>
      </c>
      <c r="E72" s="55">
        <v>1</v>
      </c>
      <c r="F72" s="56">
        <v>5</v>
      </c>
      <c r="G72" s="54">
        <v>50</v>
      </c>
      <c r="H72" s="55">
        <v>1</v>
      </c>
      <c r="I72" s="126">
        <v>5</v>
      </c>
      <c r="J72" s="125">
        <v>126</v>
      </c>
      <c r="K72" s="55">
        <v>1</v>
      </c>
      <c r="L72" s="56">
        <v>5</v>
      </c>
      <c r="M72" s="125">
        <v>42</v>
      </c>
      <c r="N72" s="55">
        <v>2</v>
      </c>
      <c r="O72" s="56">
        <v>3</v>
      </c>
      <c r="P72" s="54"/>
      <c r="Q72" s="56">
        <f>F72+I72+L72+O72</f>
        <v>18</v>
      </c>
    </row>
    <row r="73" spans="1:17" s="1" customFormat="1" ht="12.75">
      <c r="A73" s="1"/>
      <c r="B73" s="125" t="str">
        <f>CONCATENATE($B70,3)</f>
        <v>N3</v>
      </c>
      <c r="C73" s="126" t="str">
        <f ca="1">INDEX(Prezence!$F$5:$F$25,CODE($B73)-64,1)</f>
        <v>Rumun</v>
      </c>
      <c r="D73" s="125">
        <v>26</v>
      </c>
      <c r="E73" s="55">
        <v>4</v>
      </c>
      <c r="F73" s="56">
        <v>1</v>
      </c>
      <c r="G73" s="54">
        <v>47</v>
      </c>
      <c r="H73" s="55">
        <v>2</v>
      </c>
      <c r="I73" s="126">
        <v>3</v>
      </c>
      <c r="J73" s="125">
        <v>107</v>
      </c>
      <c r="K73" s="55">
        <v>3</v>
      </c>
      <c r="L73" s="56">
        <v>2</v>
      </c>
      <c r="M73" s="125"/>
      <c r="N73" s="55"/>
      <c r="O73" s="56"/>
      <c r="P73" s="54"/>
      <c r="Q73" s="56">
        <f>F73+I73+L73+O73</f>
        <v>6</v>
      </c>
    </row>
    <row r="74" spans="1:17" s="1" customFormat="1" ht="12.75">
      <c r="A74" s="1"/>
      <c r="B74" s="125" t="str">
        <f>CONCATENATE($B70,4)</f>
        <v>N4</v>
      </c>
      <c r="C74" s="127" t="str">
        <f ca="1">INDEX(Prezence!$G$5:$G$25,CODE($B74)-64,1)</f>
        <v>Citron</v>
      </c>
      <c r="D74" s="131">
        <v>27</v>
      </c>
      <c r="E74" s="59">
        <v>4</v>
      </c>
      <c r="F74" s="60">
        <v>1</v>
      </c>
      <c r="G74" s="58">
        <v>37</v>
      </c>
      <c r="H74" s="59">
        <v>2</v>
      </c>
      <c r="I74" s="137">
        <v>3</v>
      </c>
      <c r="J74" s="131">
        <v>101</v>
      </c>
      <c r="K74" s="59">
        <v>2</v>
      </c>
      <c r="L74" s="60">
        <v>3</v>
      </c>
      <c r="M74" s="131"/>
      <c r="N74" s="59"/>
      <c r="O74" s="60"/>
      <c r="P74" s="58"/>
      <c r="Q74" s="56">
        <f>F74+I74+L74+O74</f>
        <v>7</v>
      </c>
    </row>
    <row r="75" spans="1:17" s="1" customFormat="1" ht="15">
      <c r="A75" s="1"/>
      <c r="B75" s="121" t="s">
        <v>433</v>
      </c>
      <c r="C75" s="122" t="str">
        <f ca="1">INDEX(Prezence!$C$5:$C$25,CODE($B75)-64,1)</f>
        <v>X-4</v>
      </c>
      <c r="D75" s="121"/>
      <c r="E75" s="123"/>
      <c r="F75" s="124">
        <f>SUM(F76:F79)</f>
        <v>10</v>
      </c>
      <c r="G75" s="138"/>
      <c r="H75" s="123"/>
      <c r="I75" s="124">
        <f>SUM(I76:I79)</f>
        <v>5</v>
      </c>
      <c r="J75" s="121"/>
      <c r="K75" s="123"/>
      <c r="L75" s="124">
        <f>SUM(L76:L79)</f>
        <v>6</v>
      </c>
      <c r="M75" s="121"/>
      <c r="N75" s="123"/>
      <c r="O75" s="124">
        <f>SUM(O76:O79)</f>
        <v>3</v>
      </c>
      <c r="P75" s="138"/>
      <c r="Q75" s="124">
        <f>F75+I75+L75+O75</f>
        <v>24</v>
      </c>
    </row>
    <row r="76" spans="1:17" s="1" customFormat="1" ht="12.75">
      <c r="A76" s="1"/>
      <c r="B76" s="125" t="str">
        <f>CONCATENATE($B75,1)</f>
        <v>O1</v>
      </c>
      <c r="C76" s="126" t="str">
        <f ca="1">INDEX(Prezence!$D$5:$D$25,CODE($B76)-64,1)</f>
        <v>Petr Vyskočil</v>
      </c>
      <c r="D76" s="125">
        <v>33</v>
      </c>
      <c r="E76" s="55">
        <v>3</v>
      </c>
      <c r="F76" s="56">
        <v>2</v>
      </c>
      <c r="G76" s="54">
        <v>34</v>
      </c>
      <c r="H76" s="55">
        <v>4</v>
      </c>
      <c r="I76" s="126">
        <v>1</v>
      </c>
      <c r="J76" s="125">
        <v>95</v>
      </c>
      <c r="K76" s="55">
        <v>3</v>
      </c>
      <c r="L76" s="56">
        <v>2</v>
      </c>
      <c r="M76" s="125"/>
      <c r="N76" s="55"/>
      <c r="O76" s="56"/>
      <c r="P76" s="54"/>
      <c r="Q76" s="56">
        <f>F76+I76+L76+O76</f>
        <v>5</v>
      </c>
    </row>
    <row r="77" spans="1:17" s="1" customFormat="1" ht="12.75">
      <c r="A77" s="1"/>
      <c r="B77" s="125" t="str">
        <f>CONCATENATE($B75,2)</f>
        <v>O2</v>
      </c>
      <c r="C77" s="126" t="str">
        <f ca="1">INDEX(Prezence!$E$5:$E$25,CODE($B77)-64,1)</f>
        <v>Klárka Vyskočilová</v>
      </c>
      <c r="D77" s="125">
        <v>35</v>
      </c>
      <c r="E77" s="55">
        <v>1</v>
      </c>
      <c r="F77" s="56">
        <v>5</v>
      </c>
      <c r="G77" s="54">
        <v>36</v>
      </c>
      <c r="H77" s="55">
        <v>4</v>
      </c>
      <c r="I77" s="126">
        <v>1</v>
      </c>
      <c r="J77" s="125">
        <v>90</v>
      </c>
      <c r="K77" s="55">
        <v>3</v>
      </c>
      <c r="L77" s="56">
        <v>2</v>
      </c>
      <c r="M77" s="125">
        <v>34</v>
      </c>
      <c r="N77" s="55">
        <v>3</v>
      </c>
      <c r="O77" s="56">
        <v>2</v>
      </c>
      <c r="P77" s="54"/>
      <c r="Q77" s="56">
        <f>F77+I77+L77+O77</f>
        <v>10</v>
      </c>
    </row>
    <row r="78" spans="1:17" s="1" customFormat="1" ht="12.75">
      <c r="A78" s="1"/>
      <c r="B78" s="125" t="str">
        <f>CONCATENATE($B75,3)</f>
        <v>O3</v>
      </c>
      <c r="C78" s="126" t="str">
        <f ca="1">INDEX(Prezence!$F$5:$F$25,CODE($B78)-64,1)</f>
        <v>Zuzka Maternová</v>
      </c>
      <c r="D78" s="125">
        <v>21</v>
      </c>
      <c r="E78" s="55">
        <v>3</v>
      </c>
      <c r="F78" s="56">
        <v>2</v>
      </c>
      <c r="G78" s="54">
        <v>35</v>
      </c>
      <c r="H78" s="55">
        <v>3</v>
      </c>
      <c r="I78" s="126">
        <v>2</v>
      </c>
      <c r="J78" s="125">
        <v>72</v>
      </c>
      <c r="K78" s="55">
        <v>4</v>
      </c>
      <c r="L78" s="56">
        <v>1</v>
      </c>
      <c r="M78" s="125">
        <v>32</v>
      </c>
      <c r="N78" s="55">
        <v>4</v>
      </c>
      <c r="O78" s="56">
        <v>1</v>
      </c>
      <c r="P78" s="54"/>
      <c r="Q78" s="56">
        <f>F78+I78+L78+O78</f>
        <v>6</v>
      </c>
    </row>
    <row r="79" spans="1:17" s="1" customFormat="1" ht="12.75">
      <c r="A79" s="1"/>
      <c r="B79" s="125" t="str">
        <f>CONCATENATE($B75,4)</f>
        <v>O4</v>
      </c>
      <c r="C79" s="127" t="str">
        <f ca="1">INDEX(Prezence!$G$5:$G$25,CODE($B79)-64,1)</f>
        <v>Petr Škyřík</v>
      </c>
      <c r="D79" s="131">
        <v>18</v>
      </c>
      <c r="E79" s="59">
        <v>4</v>
      </c>
      <c r="F79" s="60">
        <v>1</v>
      </c>
      <c r="G79" s="58">
        <v>27</v>
      </c>
      <c r="H79" s="59">
        <v>4</v>
      </c>
      <c r="I79" s="137">
        <v>1</v>
      </c>
      <c r="J79" s="131">
        <v>67</v>
      </c>
      <c r="K79" s="59">
        <v>4</v>
      </c>
      <c r="L79" s="60">
        <v>1</v>
      </c>
      <c r="M79" s="131"/>
      <c r="N79" s="59"/>
      <c r="O79" s="60"/>
      <c r="P79" s="58"/>
      <c r="Q79" s="56">
        <f>F79+I79+L79+O79</f>
        <v>3</v>
      </c>
    </row>
    <row r="80" spans="1:17" s="1" customFormat="1" ht="15">
      <c r="A80" s="1"/>
      <c r="B80" s="121" t="s">
        <v>434</v>
      </c>
      <c r="C80" s="122" t="str">
        <f ca="1">INDEX(Prezence!$C$5:$C$25,CODE($B80)-64,1)</f>
        <v>Juventus</v>
      </c>
      <c r="D80" s="121"/>
      <c r="E80" s="123"/>
      <c r="F80" s="124">
        <f>SUM(F81:F84)</f>
        <v>11</v>
      </c>
      <c r="G80" s="138"/>
      <c r="H80" s="123"/>
      <c r="I80" s="124">
        <f>SUM(I81:I84)</f>
        <v>9</v>
      </c>
      <c r="J80" s="121"/>
      <c r="K80" s="123"/>
      <c r="L80" s="124">
        <f>SUM(L81:L84)</f>
        <v>16</v>
      </c>
      <c r="M80" s="121"/>
      <c r="N80" s="123"/>
      <c r="O80" s="124">
        <f>SUM(O81:O84)</f>
        <v>6</v>
      </c>
      <c r="P80" s="121"/>
      <c r="Q80" s="124">
        <f>F80+I80+L80+O80</f>
        <v>42</v>
      </c>
    </row>
    <row r="81" spans="1:17" s="1" customFormat="1" ht="12.75">
      <c r="A81" s="1"/>
      <c r="B81" s="125" t="str">
        <f>CONCATENATE($B80,1)</f>
        <v>P1</v>
      </c>
      <c r="C81" s="126" t="str">
        <f ca="1">INDEX(Prezence!$D$5:$D$25,CODE($B81)-64,1)</f>
        <v>Martin Víta</v>
      </c>
      <c r="D81" s="125">
        <v>36</v>
      </c>
      <c r="E81" s="55">
        <v>3</v>
      </c>
      <c r="F81" s="56">
        <v>2</v>
      </c>
      <c r="G81" s="54">
        <v>35</v>
      </c>
      <c r="H81" s="55">
        <v>3</v>
      </c>
      <c r="I81" s="126">
        <v>2</v>
      </c>
      <c r="J81" s="125">
        <v>106</v>
      </c>
      <c r="K81" s="55">
        <v>2</v>
      </c>
      <c r="L81" s="56">
        <v>3</v>
      </c>
      <c r="M81" s="125">
        <v>36</v>
      </c>
      <c r="N81" s="55">
        <v>2</v>
      </c>
      <c r="O81" s="56">
        <v>3</v>
      </c>
      <c r="P81" s="125"/>
      <c r="Q81" s="56">
        <f>F81+I81+L81+O81</f>
        <v>10</v>
      </c>
    </row>
    <row r="82" spans="1:17" s="1" customFormat="1" ht="12.75">
      <c r="A82" s="1"/>
      <c r="B82" s="125" t="str">
        <f>CONCATENATE($B80,2)</f>
        <v>P2</v>
      </c>
      <c r="C82" s="126" t="str">
        <f ca="1">INDEX(Prezence!$E$5:$E$25,CODE($B82)-64,1)</f>
        <v>Petr Mišík</v>
      </c>
      <c r="D82" s="125">
        <v>35</v>
      </c>
      <c r="E82" s="55">
        <v>2</v>
      </c>
      <c r="F82" s="56">
        <v>3</v>
      </c>
      <c r="G82" s="54">
        <v>39</v>
      </c>
      <c r="H82" s="55">
        <v>2</v>
      </c>
      <c r="I82" s="126">
        <v>3</v>
      </c>
      <c r="J82" s="125">
        <v>117</v>
      </c>
      <c r="K82" s="55">
        <v>1</v>
      </c>
      <c r="L82" s="56">
        <v>5</v>
      </c>
      <c r="M82" s="125"/>
      <c r="N82" s="55"/>
      <c r="O82" s="56"/>
      <c r="P82" s="125"/>
      <c r="Q82" s="56">
        <f>F82+I82+L82+O82</f>
        <v>11</v>
      </c>
    </row>
    <row r="83" spans="1:17" s="1" customFormat="1" ht="12.75">
      <c r="A83" s="1"/>
      <c r="B83" s="125" t="str">
        <f>CONCATENATE($B80,3)</f>
        <v>P3</v>
      </c>
      <c r="C83" s="126" t="str">
        <f ca="1">INDEX(Prezence!$F$5:$F$25,CODE($B83)-64,1)</f>
        <v>Michal Jurčík</v>
      </c>
      <c r="D83" s="125">
        <v>21</v>
      </c>
      <c r="E83" s="55">
        <v>4</v>
      </c>
      <c r="F83" s="56">
        <v>1</v>
      </c>
      <c r="G83" s="54">
        <v>37</v>
      </c>
      <c r="H83" s="55">
        <v>3</v>
      </c>
      <c r="I83" s="126">
        <v>2</v>
      </c>
      <c r="J83" s="125">
        <v>90</v>
      </c>
      <c r="K83" s="55">
        <v>2</v>
      </c>
      <c r="L83" s="56">
        <v>3</v>
      </c>
      <c r="M83" s="125">
        <v>40</v>
      </c>
      <c r="N83" s="55">
        <v>2</v>
      </c>
      <c r="O83" s="56">
        <v>3</v>
      </c>
      <c r="P83" s="125"/>
      <c r="Q83" s="56">
        <f>F83+I83+L83+O83</f>
        <v>9</v>
      </c>
    </row>
    <row r="84" spans="1:17" s="1" customFormat="1" ht="12.75">
      <c r="A84" s="1"/>
      <c r="B84" s="125" t="str">
        <f>CONCATENATE($B80,4)</f>
        <v>P4</v>
      </c>
      <c r="C84" s="127" t="str">
        <f ca="1">INDEX(Prezence!$G$5:$G$25,CODE($B84)-64,1)</f>
        <v>Daniel Kovarik</v>
      </c>
      <c r="D84" s="131">
        <v>33</v>
      </c>
      <c r="E84" s="59">
        <v>1</v>
      </c>
      <c r="F84" s="60">
        <v>5</v>
      </c>
      <c r="G84" s="58">
        <v>36</v>
      </c>
      <c r="H84" s="59">
        <v>3</v>
      </c>
      <c r="I84" s="137">
        <v>2</v>
      </c>
      <c r="J84" s="131">
        <v>126</v>
      </c>
      <c r="K84" s="59">
        <v>1</v>
      </c>
      <c r="L84" s="60">
        <v>5</v>
      </c>
      <c r="M84" s="131"/>
      <c r="N84" s="59"/>
      <c r="O84" s="60"/>
      <c r="P84" s="131"/>
      <c r="Q84" s="60">
        <f>F84+I84+L84+O84</f>
        <v>12</v>
      </c>
    </row>
    <row r="85" spans="1:17" s="1" customFormat="1" ht="15">
      <c r="A85" s="1"/>
      <c r="B85" s="121" t="s">
        <v>435</v>
      </c>
      <c r="C85" s="122" t="str">
        <f ca="1">INDEX(Prezence!$C$5:$C$25,CODE($B85)-64,1)</f>
        <v>Delfín</v>
      </c>
      <c r="D85" s="121"/>
      <c r="E85" s="123"/>
      <c r="F85" s="124">
        <f>SUM(F86:F89)</f>
        <v>11</v>
      </c>
      <c r="G85" s="138"/>
      <c r="H85" s="123"/>
      <c r="I85" s="124">
        <f>SUM(I86:I89)</f>
        <v>15</v>
      </c>
      <c r="J85" s="121"/>
      <c r="K85" s="123"/>
      <c r="L85" s="124">
        <f>SUM(L86:L89)</f>
        <v>14</v>
      </c>
      <c r="M85" s="121"/>
      <c r="N85" s="123"/>
      <c r="O85" s="124">
        <f>SUM(O86:O89)</f>
        <v>5</v>
      </c>
      <c r="P85" s="121"/>
      <c r="Q85" s="124">
        <f>F85+I85+L85+O85</f>
        <v>45</v>
      </c>
    </row>
    <row r="86" spans="1:17" s="1" customFormat="1" ht="12.75">
      <c r="A86" s="1"/>
      <c r="B86" s="125" t="str">
        <f>CONCATENATE($B85,1)</f>
        <v>Q1</v>
      </c>
      <c r="C86" s="126" t="str">
        <f ca="1">INDEX(Prezence!$D$5:$D$25,CODE($B86)-64,1)</f>
        <v>Milan Kozel</v>
      </c>
      <c r="D86" s="125">
        <v>28</v>
      </c>
      <c r="E86" s="55">
        <v>2</v>
      </c>
      <c r="F86" s="56">
        <v>3</v>
      </c>
      <c r="G86" s="54">
        <v>47</v>
      </c>
      <c r="H86" s="55">
        <v>1</v>
      </c>
      <c r="I86" s="126">
        <v>5</v>
      </c>
      <c r="J86" s="125">
        <v>122</v>
      </c>
      <c r="K86" s="55">
        <v>1</v>
      </c>
      <c r="L86" s="56">
        <v>5</v>
      </c>
      <c r="M86" s="125">
        <v>39</v>
      </c>
      <c r="N86" s="55">
        <v>1</v>
      </c>
      <c r="O86" s="56">
        <v>5</v>
      </c>
      <c r="P86" s="125"/>
      <c r="Q86" s="56">
        <f>F86+I86+L86+O86</f>
        <v>18</v>
      </c>
    </row>
    <row r="87" spans="1:17" s="1" customFormat="1" ht="12.75">
      <c r="A87" s="1"/>
      <c r="B87" s="125" t="str">
        <f>CONCATENATE($B85,2)</f>
        <v>Q2</v>
      </c>
      <c r="C87" s="126" t="str">
        <f ca="1">INDEX(Prezence!$E$5:$E$25,CODE($B87)-64,1)</f>
        <v>Pavel Kroupa</v>
      </c>
      <c r="D87" s="125">
        <v>36</v>
      </c>
      <c r="E87" s="55">
        <v>2</v>
      </c>
      <c r="F87" s="56">
        <v>3</v>
      </c>
      <c r="G87" s="54">
        <v>35</v>
      </c>
      <c r="H87" s="55">
        <v>2</v>
      </c>
      <c r="I87" s="126">
        <v>3</v>
      </c>
      <c r="J87" s="125">
        <v>89</v>
      </c>
      <c r="K87" s="55">
        <v>3</v>
      </c>
      <c r="L87" s="56">
        <v>2</v>
      </c>
      <c r="M87" s="125"/>
      <c r="N87" s="55"/>
      <c r="O87" s="56"/>
      <c r="P87" s="125"/>
      <c r="Q87" s="56">
        <f>F87+I87+L87+O87</f>
        <v>8</v>
      </c>
    </row>
    <row r="88" spans="1:17" s="1" customFormat="1" ht="12.75">
      <c r="A88" s="1"/>
      <c r="B88" s="125" t="str">
        <f>CONCATENATE($B85,3)</f>
        <v>Q3</v>
      </c>
      <c r="C88" s="126" t="str">
        <f ca="1">INDEX(Prezence!$F$5:$F$25,CODE($B88)-64,1)</f>
        <v>Viktor Mašíček</v>
      </c>
      <c r="D88" s="125">
        <v>25</v>
      </c>
      <c r="E88" s="55">
        <v>3</v>
      </c>
      <c r="F88" s="56">
        <v>2</v>
      </c>
      <c r="G88" s="54">
        <v>37</v>
      </c>
      <c r="H88" s="55">
        <v>3</v>
      </c>
      <c r="I88" s="126">
        <v>2</v>
      </c>
      <c r="J88" s="125">
        <v>126</v>
      </c>
      <c r="K88" s="55">
        <v>1</v>
      </c>
      <c r="L88" s="56">
        <v>5</v>
      </c>
      <c r="M88" s="125"/>
      <c r="N88" s="55"/>
      <c r="O88" s="56"/>
      <c r="P88" s="125"/>
      <c r="Q88" s="56">
        <f>F88+I88+L88+O88</f>
        <v>9</v>
      </c>
    </row>
    <row r="89" spans="1:17" s="1" customFormat="1" ht="12.75">
      <c r="A89" s="1"/>
      <c r="B89" s="125" t="str">
        <f>CONCATENATE($B85,4)</f>
        <v>Q4</v>
      </c>
      <c r="C89" s="127" t="str">
        <f ca="1">INDEX(Prezence!$G$5:$G$25,CODE($B89)-64,1)</f>
        <v>Pavel Lesenský</v>
      </c>
      <c r="D89" s="131">
        <v>35</v>
      </c>
      <c r="E89" s="59">
        <v>2</v>
      </c>
      <c r="F89" s="60">
        <v>3</v>
      </c>
      <c r="G89" s="58">
        <v>45</v>
      </c>
      <c r="H89" s="59">
        <v>1</v>
      </c>
      <c r="I89" s="137">
        <v>5</v>
      </c>
      <c r="J89" s="131">
        <v>86</v>
      </c>
      <c r="K89" s="59">
        <v>3</v>
      </c>
      <c r="L89" s="60">
        <v>2</v>
      </c>
      <c r="M89" s="131"/>
      <c r="N89" s="59"/>
      <c r="O89" s="60"/>
      <c r="P89" s="131"/>
      <c r="Q89" s="60">
        <f>F89+I89+L89+O89</f>
        <v>10</v>
      </c>
    </row>
    <row r="90" spans="1:17" s="1" customFormat="1" ht="15">
      <c r="A90" s="1"/>
      <c r="B90" s="121" t="s">
        <v>436</v>
      </c>
      <c r="C90" s="122">
        <f ca="1">INDEX(Prezence!$C$5:$C$25,CODE($B90)-64,1)</f>
        <v>1337</v>
      </c>
      <c r="D90" s="121"/>
      <c r="E90" s="123"/>
      <c r="F90" s="124">
        <f>SUM(F91:F94)</f>
        <v>15</v>
      </c>
      <c r="G90" s="138"/>
      <c r="H90" s="123"/>
      <c r="I90" s="124">
        <f>SUM(I91:I94)</f>
        <v>11</v>
      </c>
      <c r="J90" s="121"/>
      <c r="K90" s="123"/>
      <c r="L90" s="124">
        <f>SUM(L91:L94)</f>
        <v>12</v>
      </c>
      <c r="M90" s="121"/>
      <c r="N90" s="123"/>
      <c r="O90" s="124">
        <f>SUM(O91:O94)</f>
        <v>6</v>
      </c>
      <c r="P90" s="121"/>
      <c r="Q90" s="124">
        <f>F90+I90+L90+O90</f>
        <v>44</v>
      </c>
    </row>
    <row r="91" spans="1:17" s="1" customFormat="1" ht="12.75">
      <c r="A91" s="1"/>
      <c r="B91" s="125" t="str">
        <f>CONCATENATE($B90,1)</f>
        <v>R1</v>
      </c>
      <c r="C91" s="126" t="str">
        <f ca="1">INDEX(Prezence!$D$5:$D$25,CODE($B91)-64,1)</f>
        <v>Jan Kazda</v>
      </c>
      <c r="D91" s="125">
        <v>36</v>
      </c>
      <c r="E91" s="55">
        <v>1</v>
      </c>
      <c r="F91" s="56">
        <v>5</v>
      </c>
      <c r="G91" s="54">
        <v>39</v>
      </c>
      <c r="H91" s="55">
        <v>3</v>
      </c>
      <c r="I91" s="126">
        <v>2</v>
      </c>
      <c r="J91" s="125">
        <v>111</v>
      </c>
      <c r="K91" s="55">
        <v>2</v>
      </c>
      <c r="L91" s="56">
        <v>3</v>
      </c>
      <c r="M91" s="125">
        <v>26</v>
      </c>
      <c r="N91" s="55">
        <v>4</v>
      </c>
      <c r="O91" s="56">
        <v>1</v>
      </c>
      <c r="P91" s="125"/>
      <c r="Q91" s="56">
        <f>F91+I91+L91+O91</f>
        <v>11</v>
      </c>
    </row>
    <row r="92" spans="1:17" s="1" customFormat="1" ht="12.75">
      <c r="A92" s="1"/>
      <c r="B92" s="125" t="str">
        <f>CONCATENATE($B90,2)</f>
        <v>R2</v>
      </c>
      <c r="C92" s="126" t="str">
        <f ca="1">INDEX(Prezence!$E$5:$E$25,CODE($B92)-64,1)</f>
        <v>Jana Švejdová</v>
      </c>
      <c r="D92" s="125">
        <v>34</v>
      </c>
      <c r="E92" s="55">
        <v>1</v>
      </c>
      <c r="F92" s="56">
        <v>5</v>
      </c>
      <c r="G92" s="54">
        <v>34</v>
      </c>
      <c r="H92" s="55">
        <v>3</v>
      </c>
      <c r="I92" s="126">
        <v>2</v>
      </c>
      <c r="J92" s="125">
        <v>94</v>
      </c>
      <c r="K92" s="55">
        <v>3</v>
      </c>
      <c r="L92" s="56">
        <v>2</v>
      </c>
      <c r="M92" s="125"/>
      <c r="N92" s="55"/>
      <c r="O92" s="56"/>
      <c r="P92" s="125"/>
      <c r="Q92" s="56">
        <f>F92+I92+L92+O92</f>
        <v>9</v>
      </c>
    </row>
    <row r="93" spans="1:17" s="1" customFormat="1" ht="12.75">
      <c r="A93" s="1"/>
      <c r="B93" s="125" t="str">
        <f>CONCATENATE($B90,3)</f>
        <v>R3</v>
      </c>
      <c r="C93" s="126" t="str">
        <f ca="1">INDEX(Prezence!$F$5:$F$25,CODE($B93)-64,1)</f>
        <v>Vlamír Brodský</v>
      </c>
      <c r="D93" s="125">
        <v>27</v>
      </c>
      <c r="E93" s="55">
        <v>3</v>
      </c>
      <c r="F93" s="56">
        <v>2</v>
      </c>
      <c r="G93" s="54">
        <v>30</v>
      </c>
      <c r="H93" s="55">
        <v>3</v>
      </c>
      <c r="I93" s="126">
        <v>2</v>
      </c>
      <c r="J93" s="125">
        <v>122</v>
      </c>
      <c r="K93" s="55">
        <v>1</v>
      </c>
      <c r="L93" s="56">
        <v>5</v>
      </c>
      <c r="M93" s="125"/>
      <c r="N93" s="55"/>
      <c r="O93" s="56"/>
      <c r="P93" s="125"/>
      <c r="Q93" s="56">
        <f>F93+I93+L93+O93</f>
        <v>9</v>
      </c>
    </row>
    <row r="94" spans="1:17" s="1" customFormat="1" ht="12.75">
      <c r="A94" s="1"/>
      <c r="B94" s="125" t="str">
        <f>CONCATENATE($B90,4)</f>
        <v>R4</v>
      </c>
      <c r="C94" s="127" t="str">
        <f ca="1">INDEX(Prezence!$G$5:$G$25,CODE($B94)-64,1)</f>
        <v>Ondřej Pištulka</v>
      </c>
      <c r="D94" s="131">
        <v>24</v>
      </c>
      <c r="E94" s="59">
        <v>2</v>
      </c>
      <c r="F94" s="60">
        <v>3</v>
      </c>
      <c r="G94" s="58">
        <v>44</v>
      </c>
      <c r="H94" s="59">
        <v>1</v>
      </c>
      <c r="I94" s="137">
        <v>5</v>
      </c>
      <c r="J94" s="131">
        <v>80</v>
      </c>
      <c r="K94" s="59">
        <v>3</v>
      </c>
      <c r="L94" s="60">
        <v>2</v>
      </c>
      <c r="M94" s="131">
        <v>45</v>
      </c>
      <c r="N94" s="59">
        <v>1</v>
      </c>
      <c r="O94" s="60">
        <v>5</v>
      </c>
      <c r="P94" s="131"/>
      <c r="Q94" s="60">
        <f>F94+I94+L94+O94</f>
        <v>15</v>
      </c>
    </row>
    <row r="95" spans="1:17" s="1" customFormat="1" ht="15">
      <c r="A95" s="1"/>
      <c r="B95" s="121" t="s">
        <v>437</v>
      </c>
      <c r="C95" s="122" t="str">
        <f ca="1">INDEX(Prezence!$C$5:$C$25,CODE($B95)-64,1)</f>
        <v>MaMaDuCh</v>
      </c>
      <c r="D95" s="121"/>
      <c r="E95" s="123"/>
      <c r="F95" s="124">
        <f>SUM(F96:F99)</f>
        <v>12</v>
      </c>
      <c r="G95" s="138"/>
      <c r="H95" s="123"/>
      <c r="I95" s="124">
        <f>SUM(I96:I99)</f>
        <v>11.5</v>
      </c>
      <c r="J95" s="121"/>
      <c r="K95" s="123"/>
      <c r="L95" s="124">
        <f>SUM(L96:L99)</f>
        <v>16</v>
      </c>
      <c r="M95" s="121"/>
      <c r="N95" s="123"/>
      <c r="O95" s="124">
        <f>SUM(O96:O99)</f>
        <v>7</v>
      </c>
      <c r="P95" s="121"/>
      <c r="Q95" s="124">
        <f>F95+I95+L95+O95</f>
        <v>46.5</v>
      </c>
    </row>
    <row r="96" spans="1:17" s="1" customFormat="1" ht="12.75">
      <c r="A96" s="1"/>
      <c r="B96" s="125" t="str">
        <f>CONCATENATE($B95,1)</f>
        <v>S1</v>
      </c>
      <c r="C96" s="126" t="str">
        <f ca="1">INDEX(Prezence!$D$5:$D$25,CODE($B96)-64,1)</f>
        <v>Ivo Malý</v>
      </c>
      <c r="D96" s="125">
        <v>28</v>
      </c>
      <c r="E96" s="55">
        <v>2</v>
      </c>
      <c r="F96" s="56">
        <v>3</v>
      </c>
      <c r="G96" s="54">
        <v>42</v>
      </c>
      <c r="H96" s="55">
        <v>2</v>
      </c>
      <c r="I96" s="126">
        <v>3</v>
      </c>
      <c r="J96" s="125">
        <v>120</v>
      </c>
      <c r="K96" s="55">
        <v>1</v>
      </c>
      <c r="L96" s="56">
        <v>5</v>
      </c>
      <c r="M96" s="125">
        <v>47</v>
      </c>
      <c r="N96" s="55">
        <v>1</v>
      </c>
      <c r="O96" s="56">
        <v>5</v>
      </c>
      <c r="P96" s="125"/>
      <c r="Q96" s="56">
        <f>F96+I96+L96+O96</f>
        <v>16</v>
      </c>
    </row>
    <row r="97" spans="1:17" s="1" customFormat="1" ht="12.75">
      <c r="A97" s="1"/>
      <c r="B97" s="125" t="str">
        <f>CONCATENATE($B95,2)</f>
        <v>S2</v>
      </c>
      <c r="C97" s="126" t="str">
        <f ca="1">INDEX(Prezence!$E$5:$E$25,CODE($B97)-64,1)</f>
        <v>Jan Matyáš</v>
      </c>
      <c r="D97" s="125">
        <v>28</v>
      </c>
      <c r="E97" s="55">
        <v>2</v>
      </c>
      <c r="F97" s="56">
        <v>3</v>
      </c>
      <c r="G97" s="54">
        <v>44</v>
      </c>
      <c r="H97" s="55">
        <v>1</v>
      </c>
      <c r="I97" s="126">
        <v>5</v>
      </c>
      <c r="J97" s="125">
        <v>98</v>
      </c>
      <c r="K97" s="55">
        <v>1</v>
      </c>
      <c r="L97" s="56">
        <v>5</v>
      </c>
      <c r="M97" s="125"/>
      <c r="N97" s="55"/>
      <c r="O97" s="56"/>
      <c r="P97" s="125"/>
      <c r="Q97" s="56">
        <f>F97+I97+L97+O97</f>
        <v>13</v>
      </c>
    </row>
    <row r="98" spans="1:17" s="1" customFormat="1" ht="12.75">
      <c r="A98" s="1"/>
      <c r="B98" s="125" t="str">
        <f>CONCATENATE($B95,3)</f>
        <v>S3</v>
      </c>
      <c r="C98" s="126" t="str">
        <f ca="1">INDEX(Prezence!$F$5:$F$25,CODE($B98)-64,1)</f>
        <v>Bohuslav Dušek</v>
      </c>
      <c r="D98" s="125">
        <v>37</v>
      </c>
      <c r="E98" s="55">
        <v>1</v>
      </c>
      <c r="F98" s="56">
        <v>5</v>
      </c>
      <c r="G98" s="54">
        <v>32</v>
      </c>
      <c r="H98" s="55">
        <v>4</v>
      </c>
      <c r="I98" s="126">
        <v>1</v>
      </c>
      <c r="J98" s="125">
        <v>119</v>
      </c>
      <c r="K98" s="55">
        <v>1</v>
      </c>
      <c r="L98" s="56">
        <v>5</v>
      </c>
      <c r="M98" s="125"/>
      <c r="N98" s="55"/>
      <c r="O98" s="56"/>
      <c r="P98" s="125"/>
      <c r="Q98" s="56">
        <f>F98+I98+L98+O98</f>
        <v>11</v>
      </c>
    </row>
    <row r="99" spans="1:17" s="1" customFormat="1" ht="12.75">
      <c r="A99" s="1"/>
      <c r="B99" s="125" t="str">
        <f>CONCATENATE($B95,4)</f>
        <v>S4</v>
      </c>
      <c r="C99" s="127" t="str">
        <f ca="1">INDEX(Prezence!$G$5:$G$25,CODE($B99)-64,1)</f>
        <v>Markéta Chvostová</v>
      </c>
      <c r="D99" s="131">
        <v>22</v>
      </c>
      <c r="E99" s="59">
        <v>4</v>
      </c>
      <c r="F99" s="60">
        <v>1</v>
      </c>
      <c r="G99" s="58">
        <v>40</v>
      </c>
      <c r="H99" s="139" t="s">
        <v>438</v>
      </c>
      <c r="I99" s="137">
        <v>2.5</v>
      </c>
      <c r="J99" s="131">
        <v>70</v>
      </c>
      <c r="K99" s="59">
        <v>4</v>
      </c>
      <c r="L99" s="60">
        <v>1</v>
      </c>
      <c r="M99" s="131">
        <v>30</v>
      </c>
      <c r="N99" s="59">
        <v>3</v>
      </c>
      <c r="O99" s="60">
        <v>2</v>
      </c>
      <c r="P99" s="131"/>
      <c r="Q99" s="60">
        <f>F99+I99+L99+O99</f>
        <v>6.5</v>
      </c>
    </row>
    <row r="100" spans="1:17" s="1" customFormat="1" ht="15">
      <c r="A100" s="1"/>
      <c r="B100" s="121" t="s">
        <v>439</v>
      </c>
      <c r="C100" s="122" t="str">
        <f ca="1">INDEX(Prezence!$C$5:$C$25,CODE($B100)-64,1)</f>
        <v>Modrá sova</v>
      </c>
      <c r="D100" s="121"/>
      <c r="E100" s="123"/>
      <c r="F100" s="124">
        <f>SUM(F101:F104)</f>
        <v>5</v>
      </c>
      <c r="G100" s="138"/>
      <c r="H100" s="123"/>
      <c r="I100" s="124">
        <f>SUM(I101:I104)</f>
        <v>16</v>
      </c>
      <c r="J100" s="121"/>
      <c r="K100" s="123"/>
      <c r="L100" s="124">
        <f>SUM(L101:L104)</f>
        <v>8</v>
      </c>
      <c r="M100" s="121"/>
      <c r="N100" s="123"/>
      <c r="O100" s="124">
        <f>SUM(O101:O104)</f>
        <v>7</v>
      </c>
      <c r="P100" s="121"/>
      <c r="Q100" s="124">
        <f>F100+I100+L100+O100</f>
        <v>36</v>
      </c>
    </row>
    <row r="101" spans="1:17" s="1" customFormat="1" ht="12.75">
      <c r="A101" s="1"/>
      <c r="B101" s="125" t="str">
        <f>CONCATENATE($B100,1)</f>
        <v>T1</v>
      </c>
      <c r="C101" s="126" t="str">
        <f ca="1">INDEX(Prezence!$D$5:$D$25,CODE($B101)-64,1)</f>
        <v>Jan Janek Laubendorf</v>
      </c>
      <c r="D101" s="125">
        <v>21</v>
      </c>
      <c r="E101" s="55">
        <v>3</v>
      </c>
      <c r="F101" s="56">
        <v>2</v>
      </c>
      <c r="G101" s="54">
        <v>40</v>
      </c>
      <c r="H101" s="55">
        <v>1</v>
      </c>
      <c r="I101" s="126">
        <v>5</v>
      </c>
      <c r="J101" s="125">
        <v>64</v>
      </c>
      <c r="K101" s="55">
        <v>4</v>
      </c>
      <c r="L101" s="56">
        <v>1</v>
      </c>
      <c r="M101" s="125">
        <v>34</v>
      </c>
      <c r="N101" s="55">
        <v>2</v>
      </c>
      <c r="O101" s="56">
        <v>3</v>
      </c>
      <c r="P101" s="125"/>
      <c r="Q101" s="56">
        <f>F101+I101+L101+O101</f>
        <v>11</v>
      </c>
    </row>
    <row r="102" spans="1:17" s="1" customFormat="1" ht="12.75">
      <c r="A102" s="1"/>
      <c r="B102" s="125" t="str">
        <f>CONCATENATE($B100,2)</f>
        <v>T2</v>
      </c>
      <c r="C102" s="126" t="str">
        <f ca="1">INDEX(Prezence!$E$5:$E$25,CODE($B102)-64,1)</f>
        <v>Oldřich Olda Červenka</v>
      </c>
      <c r="D102" s="125">
        <v>24</v>
      </c>
      <c r="E102" s="55">
        <v>4</v>
      </c>
      <c r="F102" s="56">
        <v>1</v>
      </c>
      <c r="G102" s="54">
        <v>26</v>
      </c>
      <c r="H102" s="55">
        <v>4</v>
      </c>
      <c r="I102" s="126">
        <v>1</v>
      </c>
      <c r="J102" s="125">
        <v>103</v>
      </c>
      <c r="K102" s="55">
        <v>2</v>
      </c>
      <c r="L102" s="56">
        <v>3</v>
      </c>
      <c r="M102" s="125">
        <v>40</v>
      </c>
      <c r="N102" s="55">
        <v>3</v>
      </c>
      <c r="O102" s="56">
        <v>2</v>
      </c>
      <c r="P102" s="125"/>
      <c r="Q102" s="56">
        <f>F102+I102+L102+O102</f>
        <v>7</v>
      </c>
    </row>
    <row r="103" spans="1:17" s="1" customFormat="1" ht="12.75">
      <c r="A103" s="1"/>
      <c r="B103" s="125" t="str">
        <f>CONCATENATE($B100,3)</f>
        <v>T3</v>
      </c>
      <c r="C103" s="126" t="str">
        <f ca="1">INDEX(Prezence!$F$5:$F$25,CODE($B103)-64,1)</f>
        <v>Petr T-Hulda Veselý</v>
      </c>
      <c r="D103" s="125">
        <v>24</v>
      </c>
      <c r="E103" s="55">
        <v>4</v>
      </c>
      <c r="F103" s="56">
        <v>1</v>
      </c>
      <c r="G103" s="54">
        <v>43</v>
      </c>
      <c r="H103" s="55">
        <v>1</v>
      </c>
      <c r="I103" s="126">
        <v>5</v>
      </c>
      <c r="J103" s="125">
        <v>78</v>
      </c>
      <c r="K103" s="55">
        <v>3</v>
      </c>
      <c r="L103" s="56">
        <v>2</v>
      </c>
      <c r="M103" s="125"/>
      <c r="N103" s="55"/>
      <c r="O103" s="56"/>
      <c r="P103" s="125"/>
      <c r="Q103" s="56">
        <f>F103+I103+L103+O103</f>
        <v>8</v>
      </c>
    </row>
    <row r="104" spans="1:17" s="1" customFormat="1" ht="12.75">
      <c r="A104" s="1"/>
      <c r="B104" s="125" t="str">
        <f>CONCATENATE($B100,4)</f>
        <v>T4</v>
      </c>
      <c r="C104" s="127" t="str">
        <f ca="1">INDEX(Prezence!$G$5:$G$25,CODE($B104)-64,1)</f>
        <v>Jiří Coodugh Veselý</v>
      </c>
      <c r="D104" s="131">
        <v>26</v>
      </c>
      <c r="E104" s="59">
        <v>4</v>
      </c>
      <c r="F104" s="60">
        <v>1</v>
      </c>
      <c r="G104" s="58">
        <v>51</v>
      </c>
      <c r="H104" s="59">
        <v>1</v>
      </c>
      <c r="I104" s="137">
        <v>5</v>
      </c>
      <c r="J104" s="131">
        <v>98</v>
      </c>
      <c r="K104" s="59">
        <v>3</v>
      </c>
      <c r="L104" s="60">
        <v>2</v>
      </c>
      <c r="M104" s="131">
        <v>38</v>
      </c>
      <c r="N104" s="59">
        <v>3</v>
      </c>
      <c r="O104" s="60">
        <v>2</v>
      </c>
      <c r="P104" s="131"/>
      <c r="Q104" s="60">
        <f>F104+I104+L104+O104</f>
        <v>10</v>
      </c>
    </row>
  </sheetData>
  <mergeCells count="5">
    <mergeCell ref="D3:F3"/>
    <mergeCell ref="G3:I3"/>
    <mergeCell ref="J3:L3"/>
    <mergeCell ref="M3:O3"/>
    <mergeCell ref="P3:Q3"/>
  </mergeCells>
  <printOptions/>
  <pageMargins left="0.5513888888888889" right="0.5513888888888889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Smejkal</dc:creator>
  <cp:keywords/>
  <dc:description/>
  <cp:lastModifiedBy/>
  <cp:lastPrinted>2004-10-01T21:36:42Z</cp:lastPrinted>
  <dcterms:created xsi:type="dcterms:W3CDTF">2003-09-29T05:48:56Z</dcterms:created>
  <dcterms:modified xsi:type="dcterms:W3CDTF">2004-10-09T15:49:54Z</dcterms:modified>
  <cp:category/>
  <cp:version/>
  <cp:contentType/>
  <cp:contentStatus/>
  <cp:revision>1</cp:revision>
</cp:coreProperties>
</file>